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tine/Downloads/"/>
    </mc:Choice>
  </mc:AlternateContent>
  <xr:revisionPtr revIDLastSave="0" documentId="8_{30CFC152-A964-6646-889C-59A364640752}" xr6:coauthVersionLast="47" xr6:coauthVersionMax="47" xr10:uidLastSave="{00000000-0000-0000-0000-000000000000}"/>
  <bookViews>
    <workbookView xWindow="38020" yWindow="5660" windowWidth="28800" windowHeight="15800" xr2:uid="{00000000-000D-0000-FFFF-FFFF00000000}"/>
  </bookViews>
  <sheets>
    <sheet name="2022" sheetId="1" r:id="rId1"/>
  </sheets>
  <definedNames>
    <definedName name="_xlnm.Print_Area" localSheetId="0">'2022'!$A$1:$Q$100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9" i="1" l="1"/>
  <c r="I93" i="1"/>
  <c r="K90" i="1"/>
  <c r="Q90" i="1" s="1"/>
  <c r="I92" i="1"/>
  <c r="K91" i="1"/>
  <c r="Q91" i="1" s="1"/>
  <c r="H99" i="1" l="1"/>
  <c r="K80" i="1"/>
  <c r="Q80" i="1" s="1"/>
  <c r="K60" i="1"/>
  <c r="Q60" i="1" s="1"/>
  <c r="K61" i="1"/>
  <c r="Q61" i="1" s="1"/>
  <c r="K62" i="1"/>
  <c r="K63" i="1"/>
  <c r="K64" i="1"/>
  <c r="Q64" i="1" s="1"/>
  <c r="K65" i="1"/>
  <c r="Q65" i="1" s="1"/>
  <c r="K75" i="1"/>
  <c r="Q75" i="1" s="1"/>
  <c r="K74" i="1"/>
  <c r="Q74" i="1" s="1"/>
  <c r="K73" i="1"/>
  <c r="Q73" i="1" s="1"/>
  <c r="K51" i="1"/>
  <c r="Q51" i="1" s="1"/>
  <c r="K53" i="1"/>
  <c r="Q53" i="1" s="1"/>
  <c r="K54" i="1"/>
  <c r="Q54" i="1" s="1"/>
  <c r="K55" i="1"/>
  <c r="Q55" i="1" s="1"/>
  <c r="K56" i="1"/>
  <c r="Q56" i="1" s="1"/>
  <c r="F52" i="1"/>
  <c r="F58" i="1" s="1"/>
  <c r="K33" i="1"/>
  <c r="K35" i="1"/>
  <c r="Q35" i="1" s="1"/>
  <c r="K36" i="1"/>
  <c r="Q36" i="1" s="1"/>
  <c r="K37" i="1"/>
  <c r="Q37" i="1" s="1"/>
  <c r="K38" i="1"/>
  <c r="Q38" i="1" s="1"/>
  <c r="C34" i="1"/>
  <c r="C39" i="1" s="1"/>
  <c r="K31" i="1"/>
  <c r="Q31" i="1" s="1"/>
  <c r="K30" i="1"/>
  <c r="Q30" i="1" s="1"/>
  <c r="K29" i="1"/>
  <c r="Q29" i="1" s="1"/>
  <c r="B26" i="1"/>
  <c r="C26" i="1"/>
  <c r="K23" i="1"/>
  <c r="Q23" i="1" s="1"/>
  <c r="K22" i="1"/>
  <c r="Q22" i="1" s="1"/>
  <c r="K21" i="1"/>
  <c r="Q21" i="1" s="1"/>
  <c r="K20" i="1"/>
  <c r="Q20" i="1" s="1"/>
  <c r="K19" i="1"/>
  <c r="Q19" i="1" s="1"/>
  <c r="K13" i="1"/>
  <c r="Q13" i="1" s="1"/>
  <c r="K18" i="1"/>
  <c r="Q18" i="1" s="1"/>
  <c r="K17" i="1"/>
  <c r="Q17" i="1" s="1"/>
  <c r="K12" i="1"/>
  <c r="Q12" i="1" s="1"/>
  <c r="K8" i="1"/>
  <c r="Q8" i="1" s="1"/>
  <c r="K7" i="1"/>
  <c r="Q7" i="1" s="1"/>
  <c r="K52" i="1" l="1"/>
  <c r="Q52" i="1" s="1"/>
  <c r="K34" i="1"/>
  <c r="Q34" i="1" s="1"/>
  <c r="K72" i="1" l="1"/>
  <c r="Q72" i="1" s="1"/>
  <c r="I95" i="1"/>
  <c r="K94" i="1"/>
  <c r="Q94" i="1" s="1"/>
  <c r="K59" i="1" l="1"/>
  <c r="Q59" i="1" s="1"/>
  <c r="Q62" i="1"/>
  <c r="Q63" i="1"/>
  <c r="K32" i="1"/>
  <c r="Q32" i="1" s="1"/>
  <c r="K9" i="1"/>
  <c r="Q9" i="1" s="1"/>
  <c r="K24" i="1"/>
  <c r="Q24" i="1" s="1"/>
  <c r="K25" i="1"/>
  <c r="Q25" i="1" s="1"/>
  <c r="K28" i="1"/>
  <c r="Q28" i="1" s="1"/>
  <c r="J95" i="1"/>
  <c r="J48" i="1"/>
  <c r="H46" i="1"/>
  <c r="I46" i="1"/>
  <c r="J46" i="1"/>
  <c r="J82" i="1"/>
  <c r="G67" i="1"/>
  <c r="K89" i="1"/>
  <c r="Q89" i="1" s="1"/>
  <c r="K70" i="1" l="1"/>
  <c r="Q70" i="1" s="1"/>
  <c r="H76" i="1"/>
  <c r="N95" i="1" l="1"/>
  <c r="N82" i="1"/>
  <c r="N76" i="1"/>
  <c r="N67" i="1"/>
  <c r="N58" i="1"/>
  <c r="N48" i="1"/>
  <c r="N46" i="1"/>
  <c r="N39" i="1"/>
  <c r="Q33" i="1"/>
  <c r="E26" i="1"/>
  <c r="D26" i="1"/>
  <c r="N26" i="1"/>
  <c r="N97" i="1" l="1"/>
  <c r="N99" i="1" s="1"/>
  <c r="N83" i="1"/>
  <c r="K6" i="1" l="1"/>
  <c r="Q6" i="1" s="1"/>
  <c r="J67" i="1" l="1"/>
  <c r="J76" i="1"/>
  <c r="J39" i="1"/>
  <c r="K71" i="1" l="1"/>
  <c r="Q71" i="1" s="1"/>
  <c r="K43" i="1" l="1"/>
  <c r="Q43" i="1" s="1"/>
  <c r="P26" i="1"/>
  <c r="O26" i="1"/>
  <c r="M26" i="1"/>
  <c r="L26" i="1"/>
  <c r="J26" i="1"/>
  <c r="I26" i="1"/>
  <c r="H26" i="1"/>
  <c r="G26" i="1"/>
  <c r="F26" i="1"/>
  <c r="K15" i="1" l="1"/>
  <c r="Q15" i="1" s="1"/>
  <c r="K5" i="1" l="1"/>
  <c r="H95" i="1"/>
  <c r="H82" i="1"/>
  <c r="H67" i="1"/>
  <c r="H58" i="1"/>
  <c r="H48" i="1"/>
  <c r="H39" i="1"/>
  <c r="I58" i="1"/>
  <c r="J58" i="1"/>
  <c r="I82" i="1"/>
  <c r="I76" i="1"/>
  <c r="I67" i="1"/>
  <c r="I48" i="1"/>
  <c r="I39" i="1"/>
  <c r="I98" i="1" l="1"/>
  <c r="I97" i="1"/>
  <c r="H97" i="1"/>
  <c r="H98" i="1" s="1"/>
  <c r="Q5" i="1"/>
  <c r="J97" i="1"/>
  <c r="J99" i="1" s="1"/>
  <c r="J98" i="1" s="1"/>
  <c r="J83" i="1"/>
  <c r="H83" i="1"/>
  <c r="I83" i="1"/>
  <c r="P95" i="1"/>
  <c r="O95" i="1"/>
  <c r="M95" i="1"/>
  <c r="L95" i="1"/>
  <c r="G95" i="1"/>
  <c r="F95" i="1"/>
  <c r="E95" i="1"/>
  <c r="D95" i="1"/>
  <c r="C95" i="1"/>
  <c r="B95" i="1"/>
  <c r="P39" i="1"/>
  <c r="O39" i="1"/>
  <c r="M39" i="1"/>
  <c r="L39" i="1"/>
  <c r="G39" i="1"/>
  <c r="F39" i="1"/>
  <c r="E39" i="1"/>
  <c r="D39" i="1"/>
  <c r="B39" i="1"/>
  <c r="I99" i="1" l="1"/>
  <c r="K41" i="1"/>
  <c r="Q41" i="1" s="1"/>
  <c r="K42" i="1"/>
  <c r="Q42" i="1" s="1"/>
  <c r="K44" i="1"/>
  <c r="B82" i="1" l="1"/>
  <c r="K50" i="1" l="1"/>
  <c r="Q50" i="1" s="1"/>
  <c r="K57" i="1"/>
  <c r="Q57" i="1" s="1"/>
  <c r="K49" i="1" l="1"/>
  <c r="Q49" i="1" s="1"/>
  <c r="B46" i="1"/>
  <c r="K27" i="1"/>
  <c r="K88" i="1"/>
  <c r="Q88" i="1" s="1"/>
  <c r="K87" i="1"/>
  <c r="Q87" i="1" s="1"/>
  <c r="K86" i="1"/>
  <c r="Q86" i="1" s="1"/>
  <c r="K85" i="1"/>
  <c r="Q85" i="1" s="1"/>
  <c r="K84" i="1"/>
  <c r="P82" i="1"/>
  <c r="O82" i="1"/>
  <c r="M82" i="1"/>
  <c r="L82" i="1"/>
  <c r="G82" i="1"/>
  <c r="F82" i="1"/>
  <c r="E82" i="1"/>
  <c r="D82" i="1"/>
  <c r="C82" i="1"/>
  <c r="K79" i="1"/>
  <c r="Q79" i="1" s="1"/>
  <c r="K81" i="1"/>
  <c r="Q81" i="1" s="1"/>
  <c r="K78" i="1"/>
  <c r="Q78" i="1" s="1"/>
  <c r="K77" i="1"/>
  <c r="Q77" i="1" s="1"/>
  <c r="P76" i="1"/>
  <c r="O76" i="1"/>
  <c r="M76" i="1"/>
  <c r="L76" i="1"/>
  <c r="G76" i="1"/>
  <c r="F76" i="1"/>
  <c r="E76" i="1"/>
  <c r="D76" i="1"/>
  <c r="C76" i="1"/>
  <c r="B76" i="1"/>
  <c r="K69" i="1"/>
  <c r="Q69" i="1" s="1"/>
  <c r="K68" i="1"/>
  <c r="Q68" i="1" s="1"/>
  <c r="P67" i="1"/>
  <c r="O67" i="1"/>
  <c r="M67" i="1"/>
  <c r="L67" i="1"/>
  <c r="F67" i="1"/>
  <c r="E67" i="1"/>
  <c r="D67" i="1"/>
  <c r="C67" i="1"/>
  <c r="B67" i="1"/>
  <c r="K66" i="1"/>
  <c r="Q66" i="1" s="1"/>
  <c r="P58" i="1"/>
  <c r="O58" i="1"/>
  <c r="M58" i="1"/>
  <c r="L58" i="1"/>
  <c r="G58" i="1"/>
  <c r="E58" i="1"/>
  <c r="D58" i="1"/>
  <c r="C58" i="1"/>
  <c r="B58" i="1"/>
  <c r="P48" i="1"/>
  <c r="O48" i="1"/>
  <c r="M48" i="1"/>
  <c r="L48" i="1"/>
  <c r="G48" i="1"/>
  <c r="F48" i="1"/>
  <c r="E48" i="1"/>
  <c r="D48" i="1"/>
  <c r="C48" i="1"/>
  <c r="B48" i="1"/>
  <c r="K47" i="1"/>
  <c r="K48" i="1" s="1"/>
  <c r="P46" i="1"/>
  <c r="O46" i="1"/>
  <c r="M46" i="1"/>
  <c r="L46" i="1"/>
  <c r="G46" i="1"/>
  <c r="F46" i="1"/>
  <c r="E46" i="1"/>
  <c r="D46" i="1"/>
  <c r="C46" i="1"/>
  <c r="K45" i="1"/>
  <c r="Q45" i="1" s="1"/>
  <c r="Q44" i="1"/>
  <c r="K40" i="1"/>
  <c r="Q40" i="1" s="1"/>
  <c r="K11" i="1"/>
  <c r="Q11" i="1" s="1"/>
  <c r="K14" i="1"/>
  <c r="Q14" i="1" s="1"/>
  <c r="K10" i="1"/>
  <c r="K16" i="1"/>
  <c r="Q16" i="1" s="1"/>
  <c r="Q27" i="1" l="1"/>
  <c r="K39" i="1"/>
  <c r="Q39" i="1" s="1"/>
  <c r="Q10" i="1"/>
  <c r="K26" i="1"/>
  <c r="B97" i="1"/>
  <c r="B98" i="1" s="1"/>
  <c r="K98" i="1" s="1"/>
  <c r="B83" i="1"/>
  <c r="K95" i="1"/>
  <c r="Q95" i="1" s="1"/>
  <c r="Q84" i="1"/>
  <c r="E83" i="1"/>
  <c r="P83" i="1"/>
  <c r="M83" i="1"/>
  <c r="F83" i="1"/>
  <c r="L83" i="1"/>
  <c r="G83" i="1"/>
  <c r="K58" i="1"/>
  <c r="Q58" i="1" s="1"/>
  <c r="Q48" i="1"/>
  <c r="C97" i="1"/>
  <c r="C98" i="1" s="1"/>
  <c r="Q47" i="1"/>
  <c r="L97" i="1"/>
  <c r="E97" i="1"/>
  <c r="E99" i="1" s="1"/>
  <c r="G97" i="1"/>
  <c r="G99" i="1" s="1"/>
  <c r="O97" i="1"/>
  <c r="O98" i="1" s="1"/>
  <c r="K67" i="1"/>
  <c r="K76" i="1"/>
  <c r="Q76" i="1" s="1"/>
  <c r="K82" i="1"/>
  <c r="Q82" i="1" s="1"/>
  <c r="M97" i="1"/>
  <c r="M99" i="1" s="1"/>
  <c r="F97" i="1"/>
  <c r="F98" i="1" s="1"/>
  <c r="P97" i="1"/>
  <c r="K46" i="1"/>
  <c r="Q46" i="1" s="1"/>
  <c r="Q26" i="1" l="1"/>
  <c r="P99" i="1"/>
  <c r="P98" i="1"/>
  <c r="O83" i="1"/>
  <c r="C83" i="1"/>
  <c r="D97" i="1"/>
  <c r="D98" i="1" s="1"/>
  <c r="D83" i="1"/>
  <c r="Q67" i="1"/>
  <c r="K83" i="1" l="1"/>
  <c r="Q83" i="1"/>
  <c r="K97" i="1"/>
  <c r="Q98" i="1" l="1"/>
  <c r="K99" i="1"/>
  <c r="Q99" i="1" s="1"/>
  <c r="Q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Brattøy Steffen Wiger</author>
    <author>Steffen Wiger Brattøy</author>
  </authors>
  <commentList>
    <comment ref="B4" authorId="0" shapeId="0" xr:uid="{45E1165E-2F60-4F8B-87D3-42164535006C}">
      <text>
        <r>
          <rPr>
            <b/>
            <sz val="9"/>
            <color indexed="81"/>
            <rFont val="Tahoma"/>
            <family val="2"/>
          </rPr>
          <t>Brattøy Steffen Wiger:</t>
        </r>
        <r>
          <rPr>
            <sz val="9"/>
            <color indexed="81"/>
            <rFont val="Tahoma"/>
            <family val="2"/>
          </rPr>
          <t xml:space="preserve">
Handlingsprogram Oslopakke 3</t>
        </r>
      </text>
    </comment>
    <comment ref="F4" authorId="0" shapeId="0" xr:uid="{E98A7691-D766-4D9A-AAA9-0FB5A9EC4C2A}">
      <text>
        <r>
          <rPr>
            <b/>
            <sz val="9"/>
            <color indexed="81"/>
            <rFont val="Tahoma"/>
            <family val="2"/>
          </rPr>
          <t>Brattøy Steffen Wiger:</t>
        </r>
        <r>
          <rPr>
            <sz val="9"/>
            <color indexed="81"/>
            <rFont val="Tahoma"/>
            <family val="2"/>
          </rPr>
          <t xml:space="preserve">
Kontakt BYM</t>
        </r>
      </text>
    </comment>
    <comment ref="G4" authorId="0" shapeId="0" xr:uid="{3951914F-202C-4E44-9D9A-92B3AFA58E95}">
      <text>
        <r>
          <rPr>
            <b/>
            <sz val="9"/>
            <color indexed="81"/>
            <rFont val="Tahoma"/>
            <family val="2"/>
          </rPr>
          <t>Brattøy Steffen Wiger:</t>
        </r>
        <r>
          <rPr>
            <sz val="9"/>
            <color indexed="81"/>
            <rFont val="Tahoma"/>
            <family val="2"/>
          </rPr>
          <t xml:space="preserve">
Se i Viken årsbudsjett 2022
Tabell 80</t>
        </r>
      </text>
    </comment>
    <comment ref="H4" authorId="0" shapeId="0" xr:uid="{99097926-7141-451A-864E-9A6ACDB61889}">
      <text>
        <r>
          <rPr>
            <b/>
            <sz val="9"/>
            <color indexed="81"/>
            <rFont val="Tahoma"/>
            <family val="2"/>
          </rPr>
          <t>Brattøy Steffen Wiger:</t>
        </r>
        <r>
          <rPr>
            <sz val="9"/>
            <color indexed="81"/>
            <rFont val="Tahoma"/>
            <family val="2"/>
          </rPr>
          <t xml:space="preserve">
Frode Hauglin</t>
        </r>
      </text>
    </comment>
    <comment ref="M4" authorId="1" shapeId="0" xr:uid="{19CC604F-50E2-42CA-A853-A5037E87DCB6}">
      <text>
        <r>
          <rPr>
            <b/>
            <sz val="9"/>
            <color indexed="81"/>
            <rFont val="Tahoma"/>
            <family val="2"/>
          </rPr>
          <t>Steffen Wiger Brattøy:</t>
        </r>
        <r>
          <rPr>
            <sz val="9"/>
            <color indexed="81"/>
            <rFont val="Tahoma"/>
            <family val="2"/>
          </rPr>
          <t xml:space="preserve">
Se årsbudsjett Viken 2022, tabell 60 og 80</t>
        </r>
      </text>
    </comment>
    <comment ref="O4" authorId="0" shapeId="0" xr:uid="{EE054BC1-8B89-4E2A-BFA6-AF78DAAAF6B1}">
      <text>
        <r>
          <rPr>
            <b/>
            <sz val="9"/>
            <color indexed="81"/>
            <rFont val="Tahoma"/>
            <family val="2"/>
          </rPr>
          <t>Brattøy Steffen Wiger:</t>
        </r>
        <r>
          <rPr>
            <sz val="9"/>
            <color indexed="81"/>
            <rFont val="Tahoma"/>
            <family val="2"/>
          </rPr>
          <t xml:space="preserve">
Hallgeir</t>
        </r>
      </text>
    </comment>
    <comment ref="P4" authorId="0" shapeId="0" xr:uid="{2F7AC296-5CAD-4CE3-8D1B-F5F8132378BB}">
      <text>
        <r>
          <rPr>
            <b/>
            <sz val="9"/>
            <color indexed="81"/>
            <rFont val="Tahoma"/>
            <family val="2"/>
          </rPr>
          <t>Brattøy Steffen Wiger:</t>
        </r>
        <r>
          <rPr>
            <sz val="9"/>
            <color indexed="81"/>
            <rFont val="Tahoma"/>
            <family val="2"/>
          </rPr>
          <t xml:space="preserve">
Fra kontantstrømoppstillingen</t>
        </r>
      </text>
    </comment>
  </commentList>
</comments>
</file>

<file path=xl/sharedStrings.xml><?xml version="1.0" encoding="utf-8"?>
<sst xmlns="http://schemas.openxmlformats.org/spreadsheetml/2006/main" count="114" uniqueCount="112">
  <si>
    <t>Investeringer i kollektivtrafikken 2022</t>
  </si>
  <si>
    <t>Beløp i mill kr.</t>
  </si>
  <si>
    <r>
      <rPr>
        <sz val="10"/>
        <rFont val="Calibri"/>
        <family val="2"/>
        <scheme val="minor"/>
      </rPr>
      <t>Investeringer i kollektivtrafikken i Oslo og Viken i 2022 finansiert gjennom Oslopakke 3, av Oslo kommune, ved statlige belønningsmidler, og over driften i Ruter/Sporveien. Jernbaneinvesteringer kommer i tillegg.</t>
    </r>
    <r>
      <rPr>
        <b/>
        <sz val="10"/>
        <rFont val="Calibri"/>
        <family val="2"/>
        <scheme val="minor"/>
      </rPr>
      <t xml:space="preserve">
Beløp i mill. kroner</t>
    </r>
  </si>
  <si>
    <t>O3 felles prosjekter Oslo og Viken</t>
  </si>
  <si>
    <t>O3-Store prosjekter Oslo</t>
  </si>
  <si>
    <t>O3 småinvest. Oslo, Ruter</t>
  </si>
  <si>
    <t>O3 småinvest. Viken Ruter</t>
  </si>
  <si>
    <t>O3 kollektivmidler BYM</t>
  </si>
  <si>
    <t>O3 andre investeringer, Viken</t>
  </si>
  <si>
    <t>O3 kollektivmidler riksveg, SVRØ</t>
  </si>
  <si>
    <t>Statlige belønningsmidler</t>
  </si>
  <si>
    <t>Byvekstavtalen, inkl. tllleggsavtalen</t>
  </si>
  <si>
    <t>SUM bymiljøavtale</t>
  </si>
  <si>
    <t>Oslo kommunes egenfinansierte investeringer</t>
  </si>
  <si>
    <t>Viken fylkeskommune</t>
  </si>
  <si>
    <t>Grunneierbidrag</t>
  </si>
  <si>
    <t>Sporveiens investeringer</t>
  </si>
  <si>
    <t>Ruters investeringer</t>
  </si>
  <si>
    <t>Sum 2022</t>
  </si>
  <si>
    <t>Fornyelse og delvis automatisering signalanlegg</t>
  </si>
  <si>
    <t>Ikke hentet inn i 2022</t>
  </si>
  <si>
    <t>Fornebubanen</t>
  </si>
  <si>
    <t>Majorstuen T-baneknutepunkt</t>
  </si>
  <si>
    <t>Bane-/kollektivløsning Nedre Romerike</t>
  </si>
  <si>
    <t>Sporveksel og flanketiltak Centrumsbanen</t>
  </si>
  <si>
    <t>Ryen driftsbase</t>
  </si>
  <si>
    <t>Fellesstrekningen Etterstad-Hellerud</t>
  </si>
  <si>
    <t>Furuset- og Østensjøbanen</t>
  </si>
  <si>
    <t>Livsforlengende tiltak, grenbaner</t>
  </si>
  <si>
    <t>Eksisterende signalanlegg, livsforlengende tiltak</t>
  </si>
  <si>
    <t>Arbeidsmaskiner</t>
  </si>
  <si>
    <t>Akutte tiltak T-bane</t>
  </si>
  <si>
    <t>Likeretter oppgradering inkl. strømskinne</t>
  </si>
  <si>
    <t>Sporvekseltiltak</t>
  </si>
  <si>
    <t>Toppsystem MCS</t>
  </si>
  <si>
    <t>Tilrettelegging av infrastrukturtiltak CBTC</t>
  </si>
  <si>
    <t>Bru over Alnabanen</t>
  </si>
  <si>
    <t>Etterstad base</t>
  </si>
  <si>
    <t>Stasjoner, innen- og utendørs</t>
  </si>
  <si>
    <t>Prosjektmidler T-bane</t>
  </si>
  <si>
    <t>Stasjonsoppgradering Tøyen, ny utgang</t>
  </si>
  <si>
    <t>Sum investeringer T-bane</t>
  </si>
  <si>
    <t>Elektrotiltak, inkl likerettere og kontaktledningsanlegg</t>
  </si>
  <si>
    <t>Storgata</t>
  </si>
  <si>
    <t>Ekebergbanen</t>
  </si>
  <si>
    <t>Trondheimsveien</t>
  </si>
  <si>
    <t>Pilestredet, inkl. KL og midlertidig spor</t>
  </si>
  <si>
    <t>Akutte tiltak trikk</t>
  </si>
  <si>
    <t>Baseløsning basesjef</t>
  </si>
  <si>
    <t>Prosjektmidler trikk</t>
  </si>
  <si>
    <t>Pakking forstadsbaner</t>
  </si>
  <si>
    <t>Vendemuligheter Øraker</t>
  </si>
  <si>
    <t>Thune holdeplass</t>
  </si>
  <si>
    <t>Sum investeringer trikk</t>
  </si>
  <si>
    <t>Trikk</t>
  </si>
  <si>
    <t>T-bane</t>
  </si>
  <si>
    <t>Infrastruktur</t>
  </si>
  <si>
    <t>Bussanlegg</t>
  </si>
  <si>
    <t>Produksjon (verksted)</t>
  </si>
  <si>
    <t>Sporveien (IKT)</t>
  </si>
  <si>
    <t>Sum diverse investeringer Sporveien</t>
  </si>
  <si>
    <t>Elektronisk billettering, mobilapp, sanntidsinformasjon, mv.</t>
  </si>
  <si>
    <t>Sum investeringer Ruter</t>
  </si>
  <si>
    <t>Bispegata</t>
  </si>
  <si>
    <t>Diverse, samlet plan for trikkeoppgradering</t>
  </si>
  <si>
    <t>Kraftfulle fremkommelighetstiltak, tiltakspakke 5, 6 og 7</t>
  </si>
  <si>
    <t>Huk snuplass og holdeplass</t>
  </si>
  <si>
    <t>Sørkedalen nord for Peder Ankers plass</t>
  </si>
  <si>
    <t>ASP/SIS (Signalprioritering)</t>
  </si>
  <si>
    <t>Forprosjekter</t>
  </si>
  <si>
    <t>Mindre kollektivtiltak</t>
  </si>
  <si>
    <t>Sum investeringer Bymiljøetaten</t>
  </si>
  <si>
    <t>Store utbedringstiltak</t>
  </si>
  <si>
    <t>Mindre utbedringer</t>
  </si>
  <si>
    <t>Forfallsinnhenting</t>
  </si>
  <si>
    <t>Gang- og sykkelveier</t>
  </si>
  <si>
    <t>Trafikksikkerhetstiltak</t>
  </si>
  <si>
    <t>Kollektivtiltak fylkesvei</t>
  </si>
  <si>
    <t>Planlegging</t>
  </si>
  <si>
    <t>Kjul bussanlegg</t>
  </si>
  <si>
    <t>Sum investeringer fylkesvei Viken fk/Statens vegvesen</t>
  </si>
  <si>
    <t>Innfartspark. Leiekost. og bygging av innfartsparkering rv 4 Kjul</t>
  </si>
  <si>
    <t>Prioriteringssystem for signalanlegg</t>
  </si>
  <si>
    <t>Oppgradering av holdeplasser Ring 3</t>
  </si>
  <si>
    <t>E6 Tiltak på ramper og kryss Hvam-Skedsmovollen</t>
  </si>
  <si>
    <t>E6 Etablering av havarilommer</t>
  </si>
  <si>
    <t>E6 Kollektivtiltak Ulvenveien-Strømsveien</t>
  </si>
  <si>
    <t>E6 Holdeplass Furuset</t>
  </si>
  <si>
    <t>Rv 163 Holdeplassoppgradering Østre Akervei</t>
  </si>
  <si>
    <t>Sum investeringer riksveg, Statens vegvesen</t>
  </si>
  <si>
    <t>Mindre tiltak, Viken</t>
  </si>
  <si>
    <t>Fremtidens stoppesteder (TID), Viken</t>
  </si>
  <si>
    <t>Nye mobilitetstjenester, Viken</t>
  </si>
  <si>
    <t>Leiraveien, Viken</t>
  </si>
  <si>
    <t>Diverse investeringer, Viken</t>
  </si>
  <si>
    <t>Diverse investeringer</t>
  </si>
  <si>
    <t>Sum investeringer 2022</t>
  </si>
  <si>
    <t>Frekvens- og kapasitetsøkning bybuss</t>
  </si>
  <si>
    <t>Kapasitetsstyrking for trikk ved bussupplering</t>
  </si>
  <si>
    <t>Frekvens- og kapasitetsøkning regionbuss Nedre Romerike</t>
  </si>
  <si>
    <t>Harmonisering av buss- og togfrekvens</t>
  </si>
  <si>
    <t>Styrking av båttilbudet</t>
  </si>
  <si>
    <t>Prispakke barn og ungdom, Viken</t>
  </si>
  <si>
    <t>Overgang til utslippsfri kollektivtransport</t>
  </si>
  <si>
    <t>Utbygging av sykkelveinettet og sykkeltiltak, Oslo</t>
  </si>
  <si>
    <t>Utredning og planlegging, Oslo</t>
  </si>
  <si>
    <t>Utredning og planlegging, Viken</t>
  </si>
  <si>
    <t>Udisponert Viken</t>
  </si>
  <si>
    <t>Driftstiltak og andre prosjekter finansiert ved belønningsmidler</t>
  </si>
  <si>
    <t>Sum investeringer og øremerket drift 2022</t>
  </si>
  <si>
    <t>Sum Oslo</t>
  </si>
  <si>
    <t>Sum Viken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</si>
</sst>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 * #,##0.00_ ;_ * \-#,##0.00_ ;_ * &quot;-&quot;??_ ;_ @_ "/>
    <numFmt numFmtId="165" formatCode="_(* #,##0_);_(* \(#,##0\);_(* &quot;-&quot;??_);_(@_)"/>
    <numFmt numFmtId="166" formatCode="_(* #,##0.0_);_(* \(#,##0.0\);_(* &quot;-&quot;??_);_(@_)"/>
    <numFmt numFmtId="167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3" fillId="0" borderId="0" xfId="0" applyFont="1"/>
    <xf numFmtId="14" fontId="3" fillId="0" borderId="0" xfId="0" applyNumberFormat="1" applyFont="1"/>
    <xf numFmtId="0" fontId="4" fillId="0" borderId="0" xfId="0" applyFont="1"/>
    <xf numFmtId="0" fontId="5" fillId="0" borderId="0" xfId="0" applyFont="1"/>
    <xf numFmtId="0" fontId="4" fillId="0" borderId="3" xfId="0" applyFont="1" applyBorder="1" applyAlignment="1">
      <alignment horizontal="center" textRotation="45" wrapText="1"/>
    </xf>
    <xf numFmtId="0" fontId="4" fillId="0" borderId="4" xfId="0" applyFont="1" applyBorder="1" applyAlignment="1">
      <alignment horizontal="center" textRotation="45" wrapText="1"/>
    </xf>
    <xf numFmtId="0" fontId="4" fillId="0" borderId="5" xfId="0" applyFont="1" applyBorder="1" applyAlignment="1">
      <alignment horizontal="center" textRotation="45" wrapText="1"/>
    </xf>
    <xf numFmtId="0" fontId="4" fillId="2" borderId="6" xfId="0" applyFont="1" applyFill="1" applyBorder="1" applyAlignment="1">
      <alignment horizontal="center" textRotation="45" wrapText="1"/>
    </xf>
    <xf numFmtId="0" fontId="4" fillId="0" borderId="7" xfId="0" applyFont="1" applyBorder="1" applyAlignment="1">
      <alignment horizontal="center" textRotation="45" wrapText="1"/>
    </xf>
    <xf numFmtId="0" fontId="4" fillId="3" borderId="2" xfId="0" applyFont="1" applyFill="1" applyBorder="1" applyAlignment="1">
      <alignment horizontal="center" textRotation="45" wrapText="1"/>
    </xf>
    <xf numFmtId="0" fontId="3" fillId="0" borderId="8" xfId="0" applyFont="1" applyBorder="1" applyAlignment="1">
      <alignment wrapText="1"/>
    </xf>
    <xf numFmtId="165" fontId="3" fillId="0" borderId="9" xfId="1" applyNumberFormat="1" applyFont="1" applyFill="1" applyBorder="1"/>
    <xf numFmtId="165" fontId="3" fillId="0" borderId="10" xfId="1" applyNumberFormat="1" applyFont="1" applyFill="1" applyBorder="1"/>
    <xf numFmtId="165" fontId="3" fillId="0" borderId="11" xfId="1" applyNumberFormat="1" applyFont="1" applyFill="1" applyBorder="1"/>
    <xf numFmtId="165" fontId="3" fillId="2" borderId="12" xfId="1" applyNumberFormat="1" applyFont="1" applyFill="1" applyBorder="1"/>
    <xf numFmtId="165" fontId="4" fillId="3" borderId="8" xfId="1" applyNumberFormat="1" applyFont="1" applyFill="1" applyBorder="1" applyAlignment="1">
      <alignment wrapText="1"/>
    </xf>
    <xf numFmtId="0" fontId="3" fillId="0" borderId="8" xfId="0" applyFont="1" applyBorder="1"/>
    <xf numFmtId="166" fontId="3" fillId="0" borderId="10" xfId="1" applyNumberFormat="1" applyFont="1" applyFill="1" applyBorder="1"/>
    <xf numFmtId="0" fontId="4" fillId="3" borderId="2" xfId="0" applyFont="1" applyFill="1" applyBorder="1" applyAlignment="1">
      <alignment wrapText="1"/>
    </xf>
    <xf numFmtId="165" fontId="4" fillId="3" borderId="4" xfId="1" applyNumberFormat="1" applyFont="1" applyFill="1" applyBorder="1"/>
    <xf numFmtId="165" fontId="4" fillId="3" borderId="7" xfId="1" applyNumberFormat="1" applyFont="1" applyFill="1" applyBorder="1"/>
    <xf numFmtId="165" fontId="4" fillId="3" borderId="5" xfId="1" applyNumberFormat="1" applyFont="1" applyFill="1" applyBorder="1"/>
    <xf numFmtId="165" fontId="4" fillId="3" borderId="6" xfId="1" applyNumberFormat="1" applyFont="1" applyFill="1" applyBorder="1"/>
    <xf numFmtId="165" fontId="4" fillId="3" borderId="2" xfId="1" applyNumberFormat="1" applyFont="1" applyFill="1" applyBorder="1" applyAlignment="1">
      <alignment wrapText="1"/>
    </xf>
    <xf numFmtId="0" fontId="3" fillId="0" borderId="14" xfId="0" applyFont="1" applyBorder="1" applyAlignment="1">
      <alignment wrapText="1"/>
    </xf>
    <xf numFmtId="165" fontId="3" fillId="0" borderId="15" xfId="1" applyNumberFormat="1" applyFont="1" applyFill="1" applyBorder="1"/>
    <xf numFmtId="165" fontId="3" fillId="0" borderId="16" xfId="1" applyNumberFormat="1" applyFont="1" applyFill="1" applyBorder="1"/>
    <xf numFmtId="165" fontId="3" fillId="0" borderId="17" xfId="1" applyNumberFormat="1" applyFont="1" applyFill="1" applyBorder="1"/>
    <xf numFmtId="165" fontId="3" fillId="2" borderId="18" xfId="1" applyNumberFormat="1" applyFont="1" applyFill="1" applyBorder="1"/>
    <xf numFmtId="165" fontId="4" fillId="3" borderId="14" xfId="1" applyNumberFormat="1" applyFont="1" applyFill="1" applyBorder="1" applyAlignment="1">
      <alignment wrapText="1"/>
    </xf>
    <xf numFmtId="165" fontId="3" fillId="0" borderId="21" xfId="1" applyNumberFormat="1" applyFont="1" applyFill="1" applyBorder="1"/>
    <xf numFmtId="165" fontId="3" fillId="2" borderId="23" xfId="1" applyNumberFormat="1" applyFont="1" applyFill="1" applyBorder="1"/>
    <xf numFmtId="165" fontId="4" fillId="3" borderId="19" xfId="1" applyNumberFormat="1" applyFont="1" applyFill="1" applyBorder="1" applyAlignment="1">
      <alignment wrapText="1"/>
    </xf>
    <xf numFmtId="0" fontId="3" fillId="0" borderId="19" xfId="0" applyFont="1" applyBorder="1" applyAlignment="1">
      <alignment wrapText="1"/>
    </xf>
    <xf numFmtId="165" fontId="3" fillId="0" borderId="20" xfId="1" applyNumberFormat="1" applyFont="1" applyBorder="1"/>
    <xf numFmtId="165" fontId="3" fillId="0" borderId="21" xfId="1" applyNumberFormat="1" applyFont="1" applyBorder="1"/>
    <xf numFmtId="165" fontId="3" fillId="0" borderId="22" xfId="1" applyNumberFormat="1" applyFont="1" applyBorder="1"/>
    <xf numFmtId="165" fontId="3" fillId="0" borderId="9" xfId="1" applyNumberFormat="1" applyFont="1" applyBorder="1"/>
    <xf numFmtId="165" fontId="3" fillId="0" borderId="10" xfId="1" applyNumberFormat="1" applyFont="1" applyBorder="1"/>
    <xf numFmtId="165" fontId="4" fillId="3" borderId="13" xfId="1" applyNumberFormat="1" applyFont="1" applyFill="1" applyBorder="1"/>
    <xf numFmtId="166" fontId="3" fillId="0" borderId="11" xfId="1" applyNumberFormat="1" applyFont="1" applyBorder="1"/>
    <xf numFmtId="166" fontId="4" fillId="3" borderId="5" xfId="1" applyNumberFormat="1" applyFont="1" applyFill="1" applyBorder="1"/>
    <xf numFmtId="0" fontId="4" fillId="4" borderId="2" xfId="0" applyFont="1" applyFill="1" applyBorder="1" applyAlignment="1">
      <alignment wrapText="1"/>
    </xf>
    <xf numFmtId="165" fontId="4" fillId="4" borderId="4" xfId="1" applyNumberFormat="1" applyFont="1" applyFill="1" applyBorder="1"/>
    <xf numFmtId="165" fontId="4" fillId="4" borderId="7" xfId="1" applyNumberFormat="1" applyFont="1" applyFill="1" applyBorder="1"/>
    <xf numFmtId="165" fontId="4" fillId="4" borderId="5" xfId="1" applyNumberFormat="1" applyFont="1" applyFill="1" applyBorder="1"/>
    <xf numFmtId="165" fontId="4" fillId="4" borderId="6" xfId="1" applyNumberFormat="1" applyFont="1" applyFill="1" applyBorder="1"/>
    <xf numFmtId="165" fontId="4" fillId="4" borderId="2" xfId="1" applyNumberFormat="1" applyFont="1" applyFill="1" applyBorder="1" applyAlignment="1">
      <alignment wrapText="1"/>
    </xf>
    <xf numFmtId="0" fontId="3" fillId="0" borderId="0" xfId="0" applyFont="1" applyAlignment="1">
      <alignment wrapText="1"/>
    </xf>
    <xf numFmtId="166" fontId="3" fillId="0" borderId="0" xfId="0" applyNumberFormat="1" applyFont="1"/>
    <xf numFmtId="166" fontId="4" fillId="0" borderId="0" xfId="1" applyNumberFormat="1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167" fontId="4" fillId="4" borderId="4" xfId="1" applyNumberFormat="1" applyFont="1" applyFill="1" applyBorder="1"/>
    <xf numFmtId="0" fontId="3" fillId="0" borderId="24" xfId="0" applyFont="1" applyBorder="1" applyAlignment="1">
      <alignment wrapText="1"/>
    </xf>
    <xf numFmtId="167" fontId="4" fillId="5" borderId="4" xfId="1" applyNumberFormat="1" applyFont="1" applyFill="1" applyBorder="1"/>
    <xf numFmtId="167" fontId="4" fillId="5" borderId="7" xfId="1" applyNumberFormat="1" applyFont="1" applyFill="1" applyBorder="1"/>
    <xf numFmtId="167" fontId="4" fillId="5" borderId="5" xfId="1" applyNumberFormat="1" applyFont="1" applyFill="1" applyBorder="1"/>
    <xf numFmtId="167" fontId="4" fillId="5" borderId="6" xfId="1" applyNumberFormat="1" applyFont="1" applyFill="1" applyBorder="1"/>
    <xf numFmtId="167" fontId="4" fillId="5" borderId="2" xfId="1" applyNumberFormat="1" applyFont="1" applyFill="1" applyBorder="1" applyAlignment="1">
      <alignment wrapText="1"/>
    </xf>
    <xf numFmtId="9" fontId="3" fillId="0" borderId="0" xfId="2" applyFont="1"/>
    <xf numFmtId="165" fontId="3" fillId="0" borderId="25" xfId="1" applyNumberFormat="1" applyFont="1" applyFill="1" applyBorder="1"/>
    <xf numFmtId="165" fontId="3" fillId="0" borderId="26" xfId="1" applyNumberFormat="1" applyFont="1" applyFill="1" applyBorder="1"/>
    <xf numFmtId="165" fontId="3" fillId="0" borderId="27" xfId="1" applyNumberFormat="1" applyFont="1" applyFill="1" applyBorder="1"/>
    <xf numFmtId="165" fontId="3" fillId="0" borderId="28" xfId="1" applyNumberFormat="1" applyFont="1" applyFill="1" applyBorder="1"/>
    <xf numFmtId="165" fontId="3" fillId="0" borderId="29" xfId="1" applyNumberFormat="1" applyFont="1" applyFill="1" applyBorder="1"/>
    <xf numFmtId="165" fontId="3" fillId="0" borderId="0" xfId="1" applyNumberFormat="1" applyFont="1" applyFill="1" applyBorder="1"/>
    <xf numFmtId="165" fontId="3" fillId="0" borderId="30" xfId="1" applyNumberFormat="1" applyFont="1" applyFill="1" applyBorder="1"/>
    <xf numFmtId="165" fontId="4" fillId="4" borderId="13" xfId="1" applyNumberFormat="1" applyFont="1" applyFill="1" applyBorder="1"/>
    <xf numFmtId="167" fontId="4" fillId="0" borderId="13" xfId="1" applyNumberFormat="1" applyFont="1" applyFill="1" applyBorder="1"/>
    <xf numFmtId="167" fontId="4" fillId="0" borderId="5" xfId="1" applyNumberFormat="1" applyFont="1" applyFill="1" applyBorder="1"/>
    <xf numFmtId="0" fontId="3" fillId="0" borderId="31" xfId="0" applyFont="1" applyBorder="1" applyAlignment="1">
      <alignment wrapText="1"/>
    </xf>
    <xf numFmtId="165" fontId="3" fillId="2" borderId="32" xfId="1" applyNumberFormat="1" applyFont="1" applyFill="1" applyBorder="1"/>
    <xf numFmtId="165" fontId="4" fillId="3" borderId="31" xfId="1" applyNumberFormat="1" applyFont="1" applyFill="1" applyBorder="1" applyAlignment="1">
      <alignment wrapText="1"/>
    </xf>
    <xf numFmtId="166" fontId="3" fillId="0" borderId="11" xfId="1" applyNumberFormat="1" applyFont="1" applyFill="1" applyBorder="1"/>
    <xf numFmtId="167" fontId="4" fillId="3" borderId="8" xfId="1" applyNumberFormat="1" applyFont="1" applyFill="1" applyBorder="1" applyAlignment="1">
      <alignment wrapText="1"/>
    </xf>
    <xf numFmtId="167" fontId="4" fillId="4" borderId="33" xfId="1" applyNumberFormat="1" applyFont="1" applyFill="1" applyBorder="1"/>
    <xf numFmtId="0" fontId="3" fillId="0" borderId="2" xfId="0" applyFont="1" applyBorder="1" applyAlignment="1">
      <alignment wrapText="1"/>
    </xf>
    <xf numFmtId="43" fontId="4" fillId="3" borderId="7" xfId="1" applyNumberFormat="1" applyFont="1" applyFill="1" applyBorder="1"/>
    <xf numFmtId="165" fontId="4" fillId="5" borderId="7" xfId="1" applyNumberFormat="1" applyFont="1" applyFill="1" applyBorder="1"/>
    <xf numFmtId="0" fontId="4" fillId="0" borderId="1" xfId="0" applyFont="1" applyBorder="1" applyAlignment="1">
      <alignment horizontal="center"/>
    </xf>
  </cellXfs>
  <cellStyles count="3">
    <cellStyle name="Komma" xfId="1" builtinId="3"/>
    <cellStyle name="Normal" xfId="0" builtinId="0"/>
    <cellStyle name="Prosent" xfId="2" builtinId="5"/>
  </cellStyles>
  <dxfs count="2"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11"/>
  <sheetViews>
    <sheetView showGridLines="0" tabSelected="1" zoomScaleNormal="100" workbookViewId="0">
      <pane xSplit="1" ySplit="4" topLeftCell="B37" activePane="bottomRight" state="frozen"/>
      <selection pane="topRight" activeCell="G110" sqref="G110"/>
      <selection pane="bottomLeft" activeCell="G110" sqref="G110"/>
      <selection pane="bottomRight" activeCell="B100" sqref="B100"/>
    </sheetView>
  </sheetViews>
  <sheetFormatPr baseColWidth="10" defaultColWidth="11.5" defaultRowHeight="14" outlineLevelCol="1" x14ac:dyDescent="0.2"/>
  <cols>
    <col min="1" max="1" width="55.6640625" style="2" customWidth="1"/>
    <col min="2" max="2" width="7" style="2" customWidth="1"/>
    <col min="3" max="5" width="7.1640625" style="2" customWidth="1"/>
    <col min="6" max="10" width="7.1640625" style="2" customWidth="1" outlineLevel="1"/>
    <col min="11" max="11" width="7.1640625" style="2" customWidth="1"/>
    <col min="12" max="16" width="7.1640625" style="2" customWidth="1" outlineLevel="1"/>
    <col min="17" max="17" width="8.1640625" style="4" customWidth="1" outlineLevel="1"/>
    <col min="18" max="238" width="11.5" style="2"/>
    <col min="239" max="240" width="0" style="2" hidden="1" customWidth="1"/>
    <col min="241" max="241" width="48.5" style="2" customWidth="1"/>
    <col min="242" max="243" width="7" style="2" customWidth="1"/>
    <col min="244" max="248" width="7.1640625" style="2" customWidth="1"/>
    <col min="249" max="251" width="0" style="2" hidden="1" customWidth="1"/>
    <col min="252" max="252" width="7.1640625" style="2" customWidth="1"/>
    <col min="253" max="266" width="0" style="2" hidden="1" customWidth="1"/>
    <col min="267" max="494" width="11.5" style="2"/>
    <col min="495" max="496" width="0" style="2" hidden="1" customWidth="1"/>
    <col min="497" max="497" width="48.5" style="2" customWidth="1"/>
    <col min="498" max="499" width="7" style="2" customWidth="1"/>
    <col min="500" max="504" width="7.1640625" style="2" customWidth="1"/>
    <col min="505" max="507" width="0" style="2" hidden="1" customWidth="1"/>
    <col min="508" max="508" width="7.1640625" style="2" customWidth="1"/>
    <col min="509" max="522" width="0" style="2" hidden="1" customWidth="1"/>
    <col min="523" max="750" width="11.5" style="2"/>
    <col min="751" max="752" width="0" style="2" hidden="1" customWidth="1"/>
    <col min="753" max="753" width="48.5" style="2" customWidth="1"/>
    <col min="754" max="755" width="7" style="2" customWidth="1"/>
    <col min="756" max="760" width="7.1640625" style="2" customWidth="1"/>
    <col min="761" max="763" width="0" style="2" hidden="1" customWidth="1"/>
    <col min="764" max="764" width="7.1640625" style="2" customWidth="1"/>
    <col min="765" max="778" width="0" style="2" hidden="1" customWidth="1"/>
    <col min="779" max="1006" width="11.5" style="2"/>
    <col min="1007" max="1008" width="0" style="2" hidden="1" customWidth="1"/>
    <col min="1009" max="1009" width="48.5" style="2" customWidth="1"/>
    <col min="1010" max="1011" width="7" style="2" customWidth="1"/>
    <col min="1012" max="1016" width="7.1640625" style="2" customWidth="1"/>
    <col min="1017" max="1019" width="0" style="2" hidden="1" customWidth="1"/>
    <col min="1020" max="1020" width="7.1640625" style="2" customWidth="1"/>
    <col min="1021" max="1034" width="0" style="2" hidden="1" customWidth="1"/>
    <col min="1035" max="1262" width="11.5" style="2"/>
    <col min="1263" max="1264" width="0" style="2" hidden="1" customWidth="1"/>
    <col min="1265" max="1265" width="48.5" style="2" customWidth="1"/>
    <col min="1266" max="1267" width="7" style="2" customWidth="1"/>
    <col min="1268" max="1272" width="7.1640625" style="2" customWidth="1"/>
    <col min="1273" max="1275" width="0" style="2" hidden="1" customWidth="1"/>
    <col min="1276" max="1276" width="7.1640625" style="2" customWidth="1"/>
    <col min="1277" max="1290" width="0" style="2" hidden="1" customWidth="1"/>
    <col min="1291" max="1518" width="11.5" style="2"/>
    <col min="1519" max="1520" width="0" style="2" hidden="1" customWidth="1"/>
    <col min="1521" max="1521" width="48.5" style="2" customWidth="1"/>
    <col min="1522" max="1523" width="7" style="2" customWidth="1"/>
    <col min="1524" max="1528" width="7.1640625" style="2" customWidth="1"/>
    <col min="1529" max="1531" width="0" style="2" hidden="1" customWidth="1"/>
    <col min="1532" max="1532" width="7.1640625" style="2" customWidth="1"/>
    <col min="1533" max="1546" width="0" style="2" hidden="1" customWidth="1"/>
    <col min="1547" max="1774" width="11.5" style="2"/>
    <col min="1775" max="1776" width="0" style="2" hidden="1" customWidth="1"/>
    <col min="1777" max="1777" width="48.5" style="2" customWidth="1"/>
    <col min="1778" max="1779" width="7" style="2" customWidth="1"/>
    <col min="1780" max="1784" width="7.1640625" style="2" customWidth="1"/>
    <col min="1785" max="1787" width="0" style="2" hidden="1" customWidth="1"/>
    <col min="1788" max="1788" width="7.1640625" style="2" customWidth="1"/>
    <col min="1789" max="1802" width="0" style="2" hidden="1" customWidth="1"/>
    <col min="1803" max="2030" width="11.5" style="2"/>
    <col min="2031" max="2032" width="0" style="2" hidden="1" customWidth="1"/>
    <col min="2033" max="2033" width="48.5" style="2" customWidth="1"/>
    <col min="2034" max="2035" width="7" style="2" customWidth="1"/>
    <col min="2036" max="2040" width="7.1640625" style="2" customWidth="1"/>
    <col min="2041" max="2043" width="0" style="2" hidden="1" customWidth="1"/>
    <col min="2044" max="2044" width="7.1640625" style="2" customWidth="1"/>
    <col min="2045" max="2058" width="0" style="2" hidden="1" customWidth="1"/>
    <col min="2059" max="2286" width="11.5" style="2"/>
    <col min="2287" max="2288" width="0" style="2" hidden="1" customWidth="1"/>
    <col min="2289" max="2289" width="48.5" style="2" customWidth="1"/>
    <col min="2290" max="2291" width="7" style="2" customWidth="1"/>
    <col min="2292" max="2296" width="7.1640625" style="2" customWidth="1"/>
    <col min="2297" max="2299" width="0" style="2" hidden="1" customWidth="1"/>
    <col min="2300" max="2300" width="7.1640625" style="2" customWidth="1"/>
    <col min="2301" max="2314" width="0" style="2" hidden="1" customWidth="1"/>
    <col min="2315" max="2542" width="11.5" style="2"/>
    <col min="2543" max="2544" width="0" style="2" hidden="1" customWidth="1"/>
    <col min="2545" max="2545" width="48.5" style="2" customWidth="1"/>
    <col min="2546" max="2547" width="7" style="2" customWidth="1"/>
    <col min="2548" max="2552" width="7.1640625" style="2" customWidth="1"/>
    <col min="2553" max="2555" width="0" style="2" hidden="1" customWidth="1"/>
    <col min="2556" max="2556" width="7.1640625" style="2" customWidth="1"/>
    <col min="2557" max="2570" width="0" style="2" hidden="1" customWidth="1"/>
    <col min="2571" max="2798" width="11.5" style="2"/>
    <col min="2799" max="2800" width="0" style="2" hidden="1" customWidth="1"/>
    <col min="2801" max="2801" width="48.5" style="2" customWidth="1"/>
    <col min="2802" max="2803" width="7" style="2" customWidth="1"/>
    <col min="2804" max="2808" width="7.1640625" style="2" customWidth="1"/>
    <col min="2809" max="2811" width="0" style="2" hidden="1" customWidth="1"/>
    <col min="2812" max="2812" width="7.1640625" style="2" customWidth="1"/>
    <col min="2813" max="2826" width="0" style="2" hidden="1" customWidth="1"/>
    <col min="2827" max="3054" width="11.5" style="2"/>
    <col min="3055" max="3056" width="0" style="2" hidden="1" customWidth="1"/>
    <col min="3057" max="3057" width="48.5" style="2" customWidth="1"/>
    <col min="3058" max="3059" width="7" style="2" customWidth="1"/>
    <col min="3060" max="3064" width="7.1640625" style="2" customWidth="1"/>
    <col min="3065" max="3067" width="0" style="2" hidden="1" customWidth="1"/>
    <col min="3068" max="3068" width="7.1640625" style="2" customWidth="1"/>
    <col min="3069" max="3082" width="0" style="2" hidden="1" customWidth="1"/>
    <col min="3083" max="3310" width="11.5" style="2"/>
    <col min="3311" max="3312" width="0" style="2" hidden="1" customWidth="1"/>
    <col min="3313" max="3313" width="48.5" style="2" customWidth="1"/>
    <col min="3314" max="3315" width="7" style="2" customWidth="1"/>
    <col min="3316" max="3320" width="7.1640625" style="2" customWidth="1"/>
    <col min="3321" max="3323" width="0" style="2" hidden="1" customWidth="1"/>
    <col min="3324" max="3324" width="7.1640625" style="2" customWidth="1"/>
    <col min="3325" max="3338" width="0" style="2" hidden="1" customWidth="1"/>
    <col min="3339" max="3566" width="11.5" style="2"/>
    <col min="3567" max="3568" width="0" style="2" hidden="1" customWidth="1"/>
    <col min="3569" max="3569" width="48.5" style="2" customWidth="1"/>
    <col min="3570" max="3571" width="7" style="2" customWidth="1"/>
    <col min="3572" max="3576" width="7.1640625" style="2" customWidth="1"/>
    <col min="3577" max="3579" width="0" style="2" hidden="1" customWidth="1"/>
    <col min="3580" max="3580" width="7.1640625" style="2" customWidth="1"/>
    <col min="3581" max="3594" width="0" style="2" hidden="1" customWidth="1"/>
    <col min="3595" max="3822" width="11.5" style="2"/>
    <col min="3823" max="3824" width="0" style="2" hidden="1" customWidth="1"/>
    <col min="3825" max="3825" width="48.5" style="2" customWidth="1"/>
    <col min="3826" max="3827" width="7" style="2" customWidth="1"/>
    <col min="3828" max="3832" width="7.1640625" style="2" customWidth="1"/>
    <col min="3833" max="3835" width="0" style="2" hidden="1" customWidth="1"/>
    <col min="3836" max="3836" width="7.1640625" style="2" customWidth="1"/>
    <col min="3837" max="3850" width="0" style="2" hidden="1" customWidth="1"/>
    <col min="3851" max="4078" width="11.5" style="2"/>
    <col min="4079" max="4080" width="0" style="2" hidden="1" customWidth="1"/>
    <col min="4081" max="4081" width="48.5" style="2" customWidth="1"/>
    <col min="4082" max="4083" width="7" style="2" customWidth="1"/>
    <col min="4084" max="4088" width="7.1640625" style="2" customWidth="1"/>
    <col min="4089" max="4091" width="0" style="2" hidden="1" customWidth="1"/>
    <col min="4092" max="4092" width="7.1640625" style="2" customWidth="1"/>
    <col min="4093" max="4106" width="0" style="2" hidden="1" customWidth="1"/>
    <col min="4107" max="4334" width="11.5" style="2"/>
    <col min="4335" max="4336" width="0" style="2" hidden="1" customWidth="1"/>
    <col min="4337" max="4337" width="48.5" style="2" customWidth="1"/>
    <col min="4338" max="4339" width="7" style="2" customWidth="1"/>
    <col min="4340" max="4344" width="7.1640625" style="2" customWidth="1"/>
    <col min="4345" max="4347" width="0" style="2" hidden="1" customWidth="1"/>
    <col min="4348" max="4348" width="7.1640625" style="2" customWidth="1"/>
    <col min="4349" max="4362" width="0" style="2" hidden="1" customWidth="1"/>
    <col min="4363" max="4590" width="11.5" style="2"/>
    <col min="4591" max="4592" width="0" style="2" hidden="1" customWidth="1"/>
    <col min="4593" max="4593" width="48.5" style="2" customWidth="1"/>
    <col min="4594" max="4595" width="7" style="2" customWidth="1"/>
    <col min="4596" max="4600" width="7.1640625" style="2" customWidth="1"/>
    <col min="4601" max="4603" width="0" style="2" hidden="1" customWidth="1"/>
    <col min="4604" max="4604" width="7.1640625" style="2" customWidth="1"/>
    <col min="4605" max="4618" width="0" style="2" hidden="1" customWidth="1"/>
    <col min="4619" max="4846" width="11.5" style="2"/>
    <col min="4847" max="4848" width="0" style="2" hidden="1" customWidth="1"/>
    <col min="4849" max="4849" width="48.5" style="2" customWidth="1"/>
    <col min="4850" max="4851" width="7" style="2" customWidth="1"/>
    <col min="4852" max="4856" width="7.1640625" style="2" customWidth="1"/>
    <col min="4857" max="4859" width="0" style="2" hidden="1" customWidth="1"/>
    <col min="4860" max="4860" width="7.1640625" style="2" customWidth="1"/>
    <col min="4861" max="4874" width="0" style="2" hidden="1" customWidth="1"/>
    <col min="4875" max="5102" width="11.5" style="2"/>
    <col min="5103" max="5104" width="0" style="2" hidden="1" customWidth="1"/>
    <col min="5105" max="5105" width="48.5" style="2" customWidth="1"/>
    <col min="5106" max="5107" width="7" style="2" customWidth="1"/>
    <col min="5108" max="5112" width="7.1640625" style="2" customWidth="1"/>
    <col min="5113" max="5115" width="0" style="2" hidden="1" customWidth="1"/>
    <col min="5116" max="5116" width="7.1640625" style="2" customWidth="1"/>
    <col min="5117" max="5130" width="0" style="2" hidden="1" customWidth="1"/>
    <col min="5131" max="5358" width="11.5" style="2"/>
    <col min="5359" max="5360" width="0" style="2" hidden="1" customWidth="1"/>
    <col min="5361" max="5361" width="48.5" style="2" customWidth="1"/>
    <col min="5362" max="5363" width="7" style="2" customWidth="1"/>
    <col min="5364" max="5368" width="7.1640625" style="2" customWidth="1"/>
    <col min="5369" max="5371" width="0" style="2" hidden="1" customWidth="1"/>
    <col min="5372" max="5372" width="7.1640625" style="2" customWidth="1"/>
    <col min="5373" max="5386" width="0" style="2" hidden="1" customWidth="1"/>
    <col min="5387" max="5614" width="11.5" style="2"/>
    <col min="5615" max="5616" width="0" style="2" hidden="1" customWidth="1"/>
    <col min="5617" max="5617" width="48.5" style="2" customWidth="1"/>
    <col min="5618" max="5619" width="7" style="2" customWidth="1"/>
    <col min="5620" max="5624" width="7.1640625" style="2" customWidth="1"/>
    <col min="5625" max="5627" width="0" style="2" hidden="1" customWidth="1"/>
    <col min="5628" max="5628" width="7.1640625" style="2" customWidth="1"/>
    <col min="5629" max="5642" width="0" style="2" hidden="1" customWidth="1"/>
    <col min="5643" max="5870" width="11.5" style="2"/>
    <col min="5871" max="5872" width="0" style="2" hidden="1" customWidth="1"/>
    <col min="5873" max="5873" width="48.5" style="2" customWidth="1"/>
    <col min="5874" max="5875" width="7" style="2" customWidth="1"/>
    <col min="5876" max="5880" width="7.1640625" style="2" customWidth="1"/>
    <col min="5881" max="5883" width="0" style="2" hidden="1" customWidth="1"/>
    <col min="5884" max="5884" width="7.1640625" style="2" customWidth="1"/>
    <col min="5885" max="5898" width="0" style="2" hidden="1" customWidth="1"/>
    <col min="5899" max="6126" width="11.5" style="2"/>
    <col min="6127" max="6128" width="0" style="2" hidden="1" customWidth="1"/>
    <col min="6129" max="6129" width="48.5" style="2" customWidth="1"/>
    <col min="6130" max="6131" width="7" style="2" customWidth="1"/>
    <col min="6132" max="6136" width="7.1640625" style="2" customWidth="1"/>
    <col min="6137" max="6139" width="0" style="2" hidden="1" customWidth="1"/>
    <col min="6140" max="6140" width="7.1640625" style="2" customWidth="1"/>
    <col min="6141" max="6154" width="0" style="2" hidden="1" customWidth="1"/>
    <col min="6155" max="6382" width="11.5" style="2"/>
    <col min="6383" max="6384" width="0" style="2" hidden="1" customWidth="1"/>
    <col min="6385" max="6385" width="48.5" style="2" customWidth="1"/>
    <col min="6386" max="6387" width="7" style="2" customWidth="1"/>
    <col min="6388" max="6392" width="7.1640625" style="2" customWidth="1"/>
    <col min="6393" max="6395" width="0" style="2" hidden="1" customWidth="1"/>
    <col min="6396" max="6396" width="7.1640625" style="2" customWidth="1"/>
    <col min="6397" max="6410" width="0" style="2" hidden="1" customWidth="1"/>
    <col min="6411" max="6638" width="11.5" style="2"/>
    <col min="6639" max="6640" width="0" style="2" hidden="1" customWidth="1"/>
    <col min="6641" max="6641" width="48.5" style="2" customWidth="1"/>
    <col min="6642" max="6643" width="7" style="2" customWidth="1"/>
    <col min="6644" max="6648" width="7.1640625" style="2" customWidth="1"/>
    <col min="6649" max="6651" width="0" style="2" hidden="1" customWidth="1"/>
    <col min="6652" max="6652" width="7.1640625" style="2" customWidth="1"/>
    <col min="6653" max="6666" width="0" style="2" hidden="1" customWidth="1"/>
    <col min="6667" max="6894" width="11.5" style="2"/>
    <col min="6895" max="6896" width="0" style="2" hidden="1" customWidth="1"/>
    <col min="6897" max="6897" width="48.5" style="2" customWidth="1"/>
    <col min="6898" max="6899" width="7" style="2" customWidth="1"/>
    <col min="6900" max="6904" width="7.1640625" style="2" customWidth="1"/>
    <col min="6905" max="6907" width="0" style="2" hidden="1" customWidth="1"/>
    <col min="6908" max="6908" width="7.1640625" style="2" customWidth="1"/>
    <col min="6909" max="6922" width="0" style="2" hidden="1" customWidth="1"/>
    <col min="6923" max="7150" width="11.5" style="2"/>
    <col min="7151" max="7152" width="0" style="2" hidden="1" customWidth="1"/>
    <col min="7153" max="7153" width="48.5" style="2" customWidth="1"/>
    <col min="7154" max="7155" width="7" style="2" customWidth="1"/>
    <col min="7156" max="7160" width="7.1640625" style="2" customWidth="1"/>
    <col min="7161" max="7163" width="0" style="2" hidden="1" customWidth="1"/>
    <col min="7164" max="7164" width="7.1640625" style="2" customWidth="1"/>
    <col min="7165" max="7178" width="0" style="2" hidden="1" customWidth="1"/>
    <col min="7179" max="7406" width="11.5" style="2"/>
    <col min="7407" max="7408" width="0" style="2" hidden="1" customWidth="1"/>
    <col min="7409" max="7409" width="48.5" style="2" customWidth="1"/>
    <col min="7410" max="7411" width="7" style="2" customWidth="1"/>
    <col min="7412" max="7416" width="7.1640625" style="2" customWidth="1"/>
    <col min="7417" max="7419" width="0" style="2" hidden="1" customWidth="1"/>
    <col min="7420" max="7420" width="7.1640625" style="2" customWidth="1"/>
    <col min="7421" max="7434" width="0" style="2" hidden="1" customWidth="1"/>
    <col min="7435" max="7662" width="11.5" style="2"/>
    <col min="7663" max="7664" width="0" style="2" hidden="1" customWidth="1"/>
    <col min="7665" max="7665" width="48.5" style="2" customWidth="1"/>
    <col min="7666" max="7667" width="7" style="2" customWidth="1"/>
    <col min="7668" max="7672" width="7.1640625" style="2" customWidth="1"/>
    <col min="7673" max="7675" width="0" style="2" hidden="1" customWidth="1"/>
    <col min="7676" max="7676" width="7.1640625" style="2" customWidth="1"/>
    <col min="7677" max="7690" width="0" style="2" hidden="1" customWidth="1"/>
    <col min="7691" max="7918" width="11.5" style="2"/>
    <col min="7919" max="7920" width="0" style="2" hidden="1" customWidth="1"/>
    <col min="7921" max="7921" width="48.5" style="2" customWidth="1"/>
    <col min="7922" max="7923" width="7" style="2" customWidth="1"/>
    <col min="7924" max="7928" width="7.1640625" style="2" customWidth="1"/>
    <col min="7929" max="7931" width="0" style="2" hidden="1" customWidth="1"/>
    <col min="7932" max="7932" width="7.1640625" style="2" customWidth="1"/>
    <col min="7933" max="7946" width="0" style="2" hidden="1" customWidth="1"/>
    <col min="7947" max="8174" width="11.5" style="2"/>
    <col min="8175" max="8176" width="0" style="2" hidden="1" customWidth="1"/>
    <col min="8177" max="8177" width="48.5" style="2" customWidth="1"/>
    <col min="8178" max="8179" width="7" style="2" customWidth="1"/>
    <col min="8180" max="8184" width="7.1640625" style="2" customWidth="1"/>
    <col min="8185" max="8187" width="0" style="2" hidden="1" customWidth="1"/>
    <col min="8188" max="8188" width="7.1640625" style="2" customWidth="1"/>
    <col min="8189" max="8202" width="0" style="2" hidden="1" customWidth="1"/>
    <col min="8203" max="8430" width="11.5" style="2"/>
    <col min="8431" max="8432" width="0" style="2" hidden="1" customWidth="1"/>
    <col min="8433" max="8433" width="48.5" style="2" customWidth="1"/>
    <col min="8434" max="8435" width="7" style="2" customWidth="1"/>
    <col min="8436" max="8440" width="7.1640625" style="2" customWidth="1"/>
    <col min="8441" max="8443" width="0" style="2" hidden="1" customWidth="1"/>
    <col min="8444" max="8444" width="7.1640625" style="2" customWidth="1"/>
    <col min="8445" max="8458" width="0" style="2" hidden="1" customWidth="1"/>
    <col min="8459" max="8686" width="11.5" style="2"/>
    <col min="8687" max="8688" width="0" style="2" hidden="1" customWidth="1"/>
    <col min="8689" max="8689" width="48.5" style="2" customWidth="1"/>
    <col min="8690" max="8691" width="7" style="2" customWidth="1"/>
    <col min="8692" max="8696" width="7.1640625" style="2" customWidth="1"/>
    <col min="8697" max="8699" width="0" style="2" hidden="1" customWidth="1"/>
    <col min="8700" max="8700" width="7.1640625" style="2" customWidth="1"/>
    <col min="8701" max="8714" width="0" style="2" hidden="1" customWidth="1"/>
    <col min="8715" max="8942" width="11.5" style="2"/>
    <col min="8943" max="8944" width="0" style="2" hidden="1" customWidth="1"/>
    <col min="8945" max="8945" width="48.5" style="2" customWidth="1"/>
    <col min="8946" max="8947" width="7" style="2" customWidth="1"/>
    <col min="8948" max="8952" width="7.1640625" style="2" customWidth="1"/>
    <col min="8953" max="8955" width="0" style="2" hidden="1" customWidth="1"/>
    <col min="8956" max="8956" width="7.1640625" style="2" customWidth="1"/>
    <col min="8957" max="8970" width="0" style="2" hidden="1" customWidth="1"/>
    <col min="8971" max="9198" width="11.5" style="2"/>
    <col min="9199" max="9200" width="0" style="2" hidden="1" customWidth="1"/>
    <col min="9201" max="9201" width="48.5" style="2" customWidth="1"/>
    <col min="9202" max="9203" width="7" style="2" customWidth="1"/>
    <col min="9204" max="9208" width="7.1640625" style="2" customWidth="1"/>
    <col min="9209" max="9211" width="0" style="2" hidden="1" customWidth="1"/>
    <col min="9212" max="9212" width="7.1640625" style="2" customWidth="1"/>
    <col min="9213" max="9226" width="0" style="2" hidden="1" customWidth="1"/>
    <col min="9227" max="9454" width="11.5" style="2"/>
    <col min="9455" max="9456" width="0" style="2" hidden="1" customWidth="1"/>
    <col min="9457" max="9457" width="48.5" style="2" customWidth="1"/>
    <col min="9458" max="9459" width="7" style="2" customWidth="1"/>
    <col min="9460" max="9464" width="7.1640625" style="2" customWidth="1"/>
    <col min="9465" max="9467" width="0" style="2" hidden="1" customWidth="1"/>
    <col min="9468" max="9468" width="7.1640625" style="2" customWidth="1"/>
    <col min="9469" max="9482" width="0" style="2" hidden="1" customWidth="1"/>
    <col min="9483" max="9710" width="11.5" style="2"/>
    <col min="9711" max="9712" width="0" style="2" hidden="1" customWidth="1"/>
    <col min="9713" max="9713" width="48.5" style="2" customWidth="1"/>
    <col min="9714" max="9715" width="7" style="2" customWidth="1"/>
    <col min="9716" max="9720" width="7.1640625" style="2" customWidth="1"/>
    <col min="9721" max="9723" width="0" style="2" hidden="1" customWidth="1"/>
    <col min="9724" max="9724" width="7.1640625" style="2" customWidth="1"/>
    <col min="9725" max="9738" width="0" style="2" hidden="1" customWidth="1"/>
    <col min="9739" max="9966" width="11.5" style="2"/>
    <col min="9967" max="9968" width="0" style="2" hidden="1" customWidth="1"/>
    <col min="9969" max="9969" width="48.5" style="2" customWidth="1"/>
    <col min="9970" max="9971" width="7" style="2" customWidth="1"/>
    <col min="9972" max="9976" width="7.1640625" style="2" customWidth="1"/>
    <col min="9977" max="9979" width="0" style="2" hidden="1" customWidth="1"/>
    <col min="9980" max="9980" width="7.1640625" style="2" customWidth="1"/>
    <col min="9981" max="9994" width="0" style="2" hidden="1" customWidth="1"/>
    <col min="9995" max="10222" width="11.5" style="2"/>
    <col min="10223" max="10224" width="0" style="2" hidden="1" customWidth="1"/>
    <col min="10225" max="10225" width="48.5" style="2" customWidth="1"/>
    <col min="10226" max="10227" width="7" style="2" customWidth="1"/>
    <col min="10228" max="10232" width="7.1640625" style="2" customWidth="1"/>
    <col min="10233" max="10235" width="0" style="2" hidden="1" customWidth="1"/>
    <col min="10236" max="10236" width="7.1640625" style="2" customWidth="1"/>
    <col min="10237" max="10250" width="0" style="2" hidden="1" customWidth="1"/>
    <col min="10251" max="10478" width="11.5" style="2"/>
    <col min="10479" max="10480" width="0" style="2" hidden="1" customWidth="1"/>
    <col min="10481" max="10481" width="48.5" style="2" customWidth="1"/>
    <col min="10482" max="10483" width="7" style="2" customWidth="1"/>
    <col min="10484" max="10488" width="7.1640625" style="2" customWidth="1"/>
    <col min="10489" max="10491" width="0" style="2" hidden="1" customWidth="1"/>
    <col min="10492" max="10492" width="7.1640625" style="2" customWidth="1"/>
    <col min="10493" max="10506" width="0" style="2" hidden="1" customWidth="1"/>
    <col min="10507" max="10734" width="11.5" style="2"/>
    <col min="10735" max="10736" width="0" style="2" hidden="1" customWidth="1"/>
    <col min="10737" max="10737" width="48.5" style="2" customWidth="1"/>
    <col min="10738" max="10739" width="7" style="2" customWidth="1"/>
    <col min="10740" max="10744" width="7.1640625" style="2" customWidth="1"/>
    <col min="10745" max="10747" width="0" style="2" hidden="1" customWidth="1"/>
    <col min="10748" max="10748" width="7.1640625" style="2" customWidth="1"/>
    <col min="10749" max="10762" width="0" style="2" hidden="1" customWidth="1"/>
    <col min="10763" max="10990" width="11.5" style="2"/>
    <col min="10991" max="10992" width="0" style="2" hidden="1" customWidth="1"/>
    <col min="10993" max="10993" width="48.5" style="2" customWidth="1"/>
    <col min="10994" max="10995" width="7" style="2" customWidth="1"/>
    <col min="10996" max="11000" width="7.1640625" style="2" customWidth="1"/>
    <col min="11001" max="11003" width="0" style="2" hidden="1" customWidth="1"/>
    <col min="11004" max="11004" width="7.1640625" style="2" customWidth="1"/>
    <col min="11005" max="11018" width="0" style="2" hidden="1" customWidth="1"/>
    <col min="11019" max="11246" width="11.5" style="2"/>
    <col min="11247" max="11248" width="0" style="2" hidden="1" customWidth="1"/>
    <col min="11249" max="11249" width="48.5" style="2" customWidth="1"/>
    <col min="11250" max="11251" width="7" style="2" customWidth="1"/>
    <col min="11252" max="11256" width="7.1640625" style="2" customWidth="1"/>
    <col min="11257" max="11259" width="0" style="2" hidden="1" customWidth="1"/>
    <col min="11260" max="11260" width="7.1640625" style="2" customWidth="1"/>
    <col min="11261" max="11274" width="0" style="2" hidden="1" customWidth="1"/>
    <col min="11275" max="11502" width="11.5" style="2"/>
    <col min="11503" max="11504" width="0" style="2" hidden="1" customWidth="1"/>
    <col min="11505" max="11505" width="48.5" style="2" customWidth="1"/>
    <col min="11506" max="11507" width="7" style="2" customWidth="1"/>
    <col min="11508" max="11512" width="7.1640625" style="2" customWidth="1"/>
    <col min="11513" max="11515" width="0" style="2" hidden="1" customWidth="1"/>
    <col min="11516" max="11516" width="7.1640625" style="2" customWidth="1"/>
    <col min="11517" max="11530" width="0" style="2" hidden="1" customWidth="1"/>
    <col min="11531" max="11758" width="11.5" style="2"/>
    <col min="11759" max="11760" width="0" style="2" hidden="1" customWidth="1"/>
    <col min="11761" max="11761" width="48.5" style="2" customWidth="1"/>
    <col min="11762" max="11763" width="7" style="2" customWidth="1"/>
    <col min="11764" max="11768" width="7.1640625" style="2" customWidth="1"/>
    <col min="11769" max="11771" width="0" style="2" hidden="1" customWidth="1"/>
    <col min="11772" max="11772" width="7.1640625" style="2" customWidth="1"/>
    <col min="11773" max="11786" width="0" style="2" hidden="1" customWidth="1"/>
    <col min="11787" max="12014" width="11.5" style="2"/>
    <col min="12015" max="12016" width="0" style="2" hidden="1" customWidth="1"/>
    <col min="12017" max="12017" width="48.5" style="2" customWidth="1"/>
    <col min="12018" max="12019" width="7" style="2" customWidth="1"/>
    <col min="12020" max="12024" width="7.1640625" style="2" customWidth="1"/>
    <col min="12025" max="12027" width="0" style="2" hidden="1" customWidth="1"/>
    <col min="12028" max="12028" width="7.1640625" style="2" customWidth="1"/>
    <col min="12029" max="12042" width="0" style="2" hidden="1" customWidth="1"/>
    <col min="12043" max="12270" width="11.5" style="2"/>
    <col min="12271" max="12272" width="0" style="2" hidden="1" customWidth="1"/>
    <col min="12273" max="12273" width="48.5" style="2" customWidth="1"/>
    <col min="12274" max="12275" width="7" style="2" customWidth="1"/>
    <col min="12276" max="12280" width="7.1640625" style="2" customWidth="1"/>
    <col min="12281" max="12283" width="0" style="2" hidden="1" customWidth="1"/>
    <col min="12284" max="12284" width="7.1640625" style="2" customWidth="1"/>
    <col min="12285" max="12298" width="0" style="2" hidden="1" customWidth="1"/>
    <col min="12299" max="12526" width="11.5" style="2"/>
    <col min="12527" max="12528" width="0" style="2" hidden="1" customWidth="1"/>
    <col min="12529" max="12529" width="48.5" style="2" customWidth="1"/>
    <col min="12530" max="12531" width="7" style="2" customWidth="1"/>
    <col min="12532" max="12536" width="7.1640625" style="2" customWidth="1"/>
    <col min="12537" max="12539" width="0" style="2" hidden="1" customWidth="1"/>
    <col min="12540" max="12540" width="7.1640625" style="2" customWidth="1"/>
    <col min="12541" max="12554" width="0" style="2" hidden="1" customWidth="1"/>
    <col min="12555" max="12782" width="11.5" style="2"/>
    <col min="12783" max="12784" width="0" style="2" hidden="1" customWidth="1"/>
    <col min="12785" max="12785" width="48.5" style="2" customWidth="1"/>
    <col min="12786" max="12787" width="7" style="2" customWidth="1"/>
    <col min="12788" max="12792" width="7.1640625" style="2" customWidth="1"/>
    <col min="12793" max="12795" width="0" style="2" hidden="1" customWidth="1"/>
    <col min="12796" max="12796" width="7.1640625" style="2" customWidth="1"/>
    <col min="12797" max="12810" width="0" style="2" hidden="1" customWidth="1"/>
    <col min="12811" max="13038" width="11.5" style="2"/>
    <col min="13039" max="13040" width="0" style="2" hidden="1" customWidth="1"/>
    <col min="13041" max="13041" width="48.5" style="2" customWidth="1"/>
    <col min="13042" max="13043" width="7" style="2" customWidth="1"/>
    <col min="13044" max="13048" width="7.1640625" style="2" customWidth="1"/>
    <col min="13049" max="13051" width="0" style="2" hidden="1" customWidth="1"/>
    <col min="13052" max="13052" width="7.1640625" style="2" customWidth="1"/>
    <col min="13053" max="13066" width="0" style="2" hidden="1" customWidth="1"/>
    <col min="13067" max="13294" width="11.5" style="2"/>
    <col min="13295" max="13296" width="0" style="2" hidden="1" customWidth="1"/>
    <col min="13297" max="13297" width="48.5" style="2" customWidth="1"/>
    <col min="13298" max="13299" width="7" style="2" customWidth="1"/>
    <col min="13300" max="13304" width="7.1640625" style="2" customWidth="1"/>
    <col min="13305" max="13307" width="0" style="2" hidden="1" customWidth="1"/>
    <col min="13308" max="13308" width="7.1640625" style="2" customWidth="1"/>
    <col min="13309" max="13322" width="0" style="2" hidden="1" customWidth="1"/>
    <col min="13323" max="13550" width="11.5" style="2"/>
    <col min="13551" max="13552" width="0" style="2" hidden="1" customWidth="1"/>
    <col min="13553" max="13553" width="48.5" style="2" customWidth="1"/>
    <col min="13554" max="13555" width="7" style="2" customWidth="1"/>
    <col min="13556" max="13560" width="7.1640625" style="2" customWidth="1"/>
    <col min="13561" max="13563" width="0" style="2" hidden="1" customWidth="1"/>
    <col min="13564" max="13564" width="7.1640625" style="2" customWidth="1"/>
    <col min="13565" max="13578" width="0" style="2" hidden="1" customWidth="1"/>
    <col min="13579" max="13806" width="11.5" style="2"/>
    <col min="13807" max="13808" width="0" style="2" hidden="1" customWidth="1"/>
    <col min="13809" max="13809" width="48.5" style="2" customWidth="1"/>
    <col min="13810" max="13811" width="7" style="2" customWidth="1"/>
    <col min="13812" max="13816" width="7.1640625" style="2" customWidth="1"/>
    <col min="13817" max="13819" width="0" style="2" hidden="1" customWidth="1"/>
    <col min="13820" max="13820" width="7.1640625" style="2" customWidth="1"/>
    <col min="13821" max="13834" width="0" style="2" hidden="1" customWidth="1"/>
    <col min="13835" max="14062" width="11.5" style="2"/>
    <col min="14063" max="14064" width="0" style="2" hidden="1" customWidth="1"/>
    <col min="14065" max="14065" width="48.5" style="2" customWidth="1"/>
    <col min="14066" max="14067" width="7" style="2" customWidth="1"/>
    <col min="14068" max="14072" width="7.1640625" style="2" customWidth="1"/>
    <col min="14073" max="14075" width="0" style="2" hidden="1" customWidth="1"/>
    <col min="14076" max="14076" width="7.1640625" style="2" customWidth="1"/>
    <col min="14077" max="14090" width="0" style="2" hidden="1" customWidth="1"/>
    <col min="14091" max="14318" width="11.5" style="2"/>
    <col min="14319" max="14320" width="0" style="2" hidden="1" customWidth="1"/>
    <col min="14321" max="14321" width="48.5" style="2" customWidth="1"/>
    <col min="14322" max="14323" width="7" style="2" customWidth="1"/>
    <col min="14324" max="14328" width="7.1640625" style="2" customWidth="1"/>
    <col min="14329" max="14331" width="0" style="2" hidden="1" customWidth="1"/>
    <col min="14332" max="14332" width="7.1640625" style="2" customWidth="1"/>
    <col min="14333" max="14346" width="0" style="2" hidden="1" customWidth="1"/>
    <col min="14347" max="14574" width="11.5" style="2"/>
    <col min="14575" max="14576" width="0" style="2" hidden="1" customWidth="1"/>
    <col min="14577" max="14577" width="48.5" style="2" customWidth="1"/>
    <col min="14578" max="14579" width="7" style="2" customWidth="1"/>
    <col min="14580" max="14584" width="7.1640625" style="2" customWidth="1"/>
    <col min="14585" max="14587" width="0" style="2" hidden="1" customWidth="1"/>
    <col min="14588" max="14588" width="7.1640625" style="2" customWidth="1"/>
    <col min="14589" max="14602" width="0" style="2" hidden="1" customWidth="1"/>
    <col min="14603" max="14830" width="11.5" style="2"/>
    <col min="14831" max="14832" width="0" style="2" hidden="1" customWidth="1"/>
    <col min="14833" max="14833" width="48.5" style="2" customWidth="1"/>
    <col min="14834" max="14835" width="7" style="2" customWidth="1"/>
    <col min="14836" max="14840" width="7.1640625" style="2" customWidth="1"/>
    <col min="14841" max="14843" width="0" style="2" hidden="1" customWidth="1"/>
    <col min="14844" max="14844" width="7.1640625" style="2" customWidth="1"/>
    <col min="14845" max="14858" width="0" style="2" hidden="1" customWidth="1"/>
    <col min="14859" max="15086" width="11.5" style="2"/>
    <col min="15087" max="15088" width="0" style="2" hidden="1" customWidth="1"/>
    <col min="15089" max="15089" width="48.5" style="2" customWidth="1"/>
    <col min="15090" max="15091" width="7" style="2" customWidth="1"/>
    <col min="15092" max="15096" width="7.1640625" style="2" customWidth="1"/>
    <col min="15097" max="15099" width="0" style="2" hidden="1" customWidth="1"/>
    <col min="15100" max="15100" width="7.1640625" style="2" customWidth="1"/>
    <col min="15101" max="15114" width="0" style="2" hidden="1" customWidth="1"/>
    <col min="15115" max="15342" width="11.5" style="2"/>
    <col min="15343" max="15344" width="0" style="2" hidden="1" customWidth="1"/>
    <col min="15345" max="15345" width="48.5" style="2" customWidth="1"/>
    <col min="15346" max="15347" width="7" style="2" customWidth="1"/>
    <col min="15348" max="15352" width="7.1640625" style="2" customWidth="1"/>
    <col min="15353" max="15355" width="0" style="2" hidden="1" customWidth="1"/>
    <col min="15356" max="15356" width="7.1640625" style="2" customWidth="1"/>
    <col min="15357" max="15370" width="0" style="2" hidden="1" customWidth="1"/>
    <col min="15371" max="15598" width="11.5" style="2"/>
    <col min="15599" max="15600" width="0" style="2" hidden="1" customWidth="1"/>
    <col min="15601" max="15601" width="48.5" style="2" customWidth="1"/>
    <col min="15602" max="15603" width="7" style="2" customWidth="1"/>
    <col min="15604" max="15608" width="7.1640625" style="2" customWidth="1"/>
    <col min="15609" max="15611" width="0" style="2" hidden="1" customWidth="1"/>
    <col min="15612" max="15612" width="7.1640625" style="2" customWidth="1"/>
    <col min="15613" max="15626" width="0" style="2" hidden="1" customWidth="1"/>
    <col min="15627" max="15854" width="11.5" style="2"/>
    <col min="15855" max="15856" width="0" style="2" hidden="1" customWidth="1"/>
    <col min="15857" max="15857" width="48.5" style="2" customWidth="1"/>
    <col min="15858" max="15859" width="7" style="2" customWidth="1"/>
    <col min="15860" max="15864" width="7.1640625" style="2" customWidth="1"/>
    <col min="15865" max="15867" width="0" style="2" hidden="1" customWidth="1"/>
    <col min="15868" max="15868" width="7.1640625" style="2" customWidth="1"/>
    <col min="15869" max="15882" width="0" style="2" hidden="1" customWidth="1"/>
    <col min="15883" max="16110" width="11.5" style="2"/>
    <col min="16111" max="16112" width="0" style="2" hidden="1" customWidth="1"/>
    <col min="16113" max="16113" width="48.5" style="2" customWidth="1"/>
    <col min="16114" max="16115" width="7" style="2" customWidth="1"/>
    <col min="16116" max="16120" width="7.1640625" style="2" customWidth="1"/>
    <col min="16121" max="16123" width="0" style="2" hidden="1" customWidth="1"/>
    <col min="16124" max="16124" width="7.1640625" style="2" customWidth="1"/>
    <col min="16125" max="16138" width="0" style="2" hidden="1" customWidth="1"/>
    <col min="16139" max="16384" width="11.5" style="2"/>
  </cols>
  <sheetData>
    <row r="1" spans="1:20" ht="24" x14ac:dyDescent="0.3">
      <c r="A1" s="1" t="s">
        <v>0</v>
      </c>
      <c r="Q1" s="2"/>
    </row>
    <row r="2" spans="1:20" ht="10.5" customHeight="1" x14ac:dyDescent="0.2">
      <c r="A2" s="3"/>
    </row>
    <row r="3" spans="1:20" ht="15.75" customHeight="1" thickBot="1" x14ac:dyDescent="0.25">
      <c r="A3" s="5" t="s">
        <v>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20" ht="120" customHeight="1" thickBot="1" x14ac:dyDescent="0.25">
      <c r="A4" s="53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9" t="s">
        <v>12</v>
      </c>
      <c r="L4" s="10" t="s">
        <v>13</v>
      </c>
      <c r="M4" s="10" t="s">
        <v>14</v>
      </c>
      <c r="N4" s="10" t="s">
        <v>15</v>
      </c>
      <c r="O4" s="10" t="s">
        <v>16</v>
      </c>
      <c r="P4" s="8" t="s">
        <v>17</v>
      </c>
      <c r="Q4" s="11" t="s">
        <v>18</v>
      </c>
    </row>
    <row r="5" spans="1:20" ht="12.75" customHeight="1" x14ac:dyDescent="0.2">
      <c r="A5" s="12" t="s">
        <v>19</v>
      </c>
      <c r="B5" s="13">
        <v>85</v>
      </c>
      <c r="C5" s="14">
        <v>154</v>
      </c>
      <c r="D5" s="14"/>
      <c r="E5" s="14"/>
      <c r="F5" s="14"/>
      <c r="G5" s="14"/>
      <c r="H5" s="15"/>
      <c r="I5" s="14"/>
      <c r="J5" s="65"/>
      <c r="K5" s="16">
        <f t="shared" ref="K5:K25" si="0">SUM(B5:J5)</f>
        <v>239</v>
      </c>
      <c r="L5" s="14"/>
      <c r="M5" s="14"/>
      <c r="N5" s="14"/>
      <c r="O5" s="14">
        <v>95</v>
      </c>
      <c r="P5" s="14"/>
      <c r="Q5" s="76">
        <f t="shared" ref="Q5:Q43" si="1">SUM(K5:P5)</f>
        <v>334</v>
      </c>
      <c r="S5" s="2">
        <v>85</v>
      </c>
      <c r="T5" s="2" t="s">
        <v>20</v>
      </c>
    </row>
    <row r="6" spans="1:20" ht="12.75" customHeight="1" x14ac:dyDescent="0.2">
      <c r="A6" s="12" t="s">
        <v>21</v>
      </c>
      <c r="B6" s="13">
        <v>85</v>
      </c>
      <c r="C6" s="14">
        <v>82</v>
      </c>
      <c r="D6" s="14"/>
      <c r="E6" s="14"/>
      <c r="F6" s="14"/>
      <c r="G6" s="14"/>
      <c r="H6" s="15"/>
      <c r="I6" s="14"/>
      <c r="J6" s="65">
        <v>1403</v>
      </c>
      <c r="K6" s="16">
        <f>SUM(B6:J6)</f>
        <v>1570</v>
      </c>
      <c r="L6" s="14"/>
      <c r="M6" s="14"/>
      <c r="N6" s="14"/>
      <c r="O6" s="14"/>
      <c r="P6" s="14"/>
      <c r="Q6" s="76">
        <f>SUM(K6:P6)</f>
        <v>1570</v>
      </c>
    </row>
    <row r="7" spans="1:20" ht="12.75" customHeight="1" x14ac:dyDescent="0.2">
      <c r="A7" s="12" t="s">
        <v>22</v>
      </c>
      <c r="B7" s="13"/>
      <c r="C7" s="14">
        <v>93</v>
      </c>
      <c r="D7" s="14"/>
      <c r="E7" s="14"/>
      <c r="F7" s="14"/>
      <c r="G7" s="14"/>
      <c r="H7" s="15"/>
      <c r="I7" s="14"/>
      <c r="J7" s="65"/>
      <c r="K7" s="16">
        <f>SUM(B7:J7)</f>
        <v>93</v>
      </c>
      <c r="L7" s="14"/>
      <c r="M7" s="14"/>
      <c r="N7" s="14"/>
      <c r="O7" s="14"/>
      <c r="P7" s="14"/>
      <c r="Q7" s="76">
        <f>SUM(K7:P7)</f>
        <v>93</v>
      </c>
    </row>
    <row r="8" spans="1:20" ht="12.75" customHeight="1" x14ac:dyDescent="0.2">
      <c r="A8" s="12" t="s">
        <v>23</v>
      </c>
      <c r="B8" s="13"/>
      <c r="C8" s="14">
        <v>5</v>
      </c>
      <c r="D8" s="14"/>
      <c r="E8" s="14"/>
      <c r="F8" s="14"/>
      <c r="G8" s="14"/>
      <c r="H8" s="15"/>
      <c r="I8" s="14"/>
      <c r="J8" s="65"/>
      <c r="K8" s="16">
        <f>SUM(B8:J8)</f>
        <v>5</v>
      </c>
      <c r="L8" s="14"/>
      <c r="M8" s="14"/>
      <c r="N8" s="14"/>
      <c r="O8" s="14"/>
      <c r="P8" s="14"/>
      <c r="Q8" s="76">
        <f>SUM(K8:P8)</f>
        <v>5</v>
      </c>
    </row>
    <row r="9" spans="1:20" ht="12.75" customHeight="1" x14ac:dyDescent="0.2">
      <c r="A9" s="12" t="s">
        <v>24</v>
      </c>
      <c r="B9" s="13"/>
      <c r="C9" s="14">
        <v>19</v>
      </c>
      <c r="D9" s="14"/>
      <c r="E9" s="14"/>
      <c r="F9" s="14"/>
      <c r="G9" s="14"/>
      <c r="H9" s="15"/>
      <c r="I9" s="14"/>
      <c r="J9" s="65"/>
      <c r="K9" s="16">
        <f>SUM(B9:J9)</f>
        <v>19</v>
      </c>
      <c r="L9" s="14"/>
      <c r="M9" s="14"/>
      <c r="N9" s="14"/>
      <c r="O9" s="14"/>
      <c r="P9" s="14"/>
      <c r="Q9" s="76">
        <f>SUM(K9:P9)</f>
        <v>19</v>
      </c>
    </row>
    <row r="10" spans="1:20" ht="12.75" customHeight="1" x14ac:dyDescent="0.2">
      <c r="A10" s="12" t="s">
        <v>25</v>
      </c>
      <c r="B10" s="13"/>
      <c r="C10" s="14">
        <v>133</v>
      </c>
      <c r="D10" s="14"/>
      <c r="E10" s="14"/>
      <c r="F10" s="14"/>
      <c r="G10" s="14"/>
      <c r="H10" s="15"/>
      <c r="I10" s="14"/>
      <c r="J10" s="65"/>
      <c r="K10" s="16">
        <f t="shared" si="0"/>
        <v>133</v>
      </c>
      <c r="L10" s="14"/>
      <c r="M10" s="14"/>
      <c r="N10" s="14"/>
      <c r="O10" s="19"/>
      <c r="P10" s="14"/>
      <c r="Q10" s="76">
        <f t="shared" si="1"/>
        <v>133</v>
      </c>
    </row>
    <row r="11" spans="1:20" ht="12.75" customHeight="1" x14ac:dyDescent="0.2">
      <c r="A11" s="12" t="s">
        <v>26</v>
      </c>
      <c r="B11" s="13"/>
      <c r="C11" s="14">
        <v>189</v>
      </c>
      <c r="D11" s="14"/>
      <c r="E11" s="14"/>
      <c r="F11" s="14"/>
      <c r="G11" s="14"/>
      <c r="H11" s="15"/>
      <c r="I11" s="14"/>
      <c r="J11" s="65"/>
      <c r="K11" s="16">
        <f t="shared" si="0"/>
        <v>189</v>
      </c>
      <c r="L11" s="14"/>
      <c r="M11" s="14"/>
      <c r="N11" s="14"/>
      <c r="O11" s="14"/>
      <c r="P11" s="14"/>
      <c r="Q11" s="76">
        <f t="shared" si="1"/>
        <v>189</v>
      </c>
    </row>
    <row r="12" spans="1:20" ht="12.75" customHeight="1" x14ac:dyDescent="0.2">
      <c r="A12" s="12" t="s">
        <v>27</v>
      </c>
      <c r="B12" s="13"/>
      <c r="C12" s="14">
        <v>65</v>
      </c>
      <c r="D12" s="14"/>
      <c r="E12" s="14"/>
      <c r="F12" s="14"/>
      <c r="G12" s="14"/>
      <c r="H12" s="15"/>
      <c r="I12" s="14"/>
      <c r="J12" s="65"/>
      <c r="K12" s="16">
        <f t="shared" si="0"/>
        <v>65</v>
      </c>
      <c r="L12" s="14"/>
      <c r="M12" s="14"/>
      <c r="N12" s="14"/>
      <c r="O12" s="14"/>
      <c r="P12" s="14"/>
      <c r="Q12" s="76">
        <f t="shared" si="1"/>
        <v>65</v>
      </c>
    </row>
    <row r="13" spans="1:20" ht="12.75" customHeight="1" x14ac:dyDescent="0.2">
      <c r="A13" s="12" t="s">
        <v>28</v>
      </c>
      <c r="B13" s="13"/>
      <c r="C13" s="14">
        <v>80</v>
      </c>
      <c r="D13" s="14"/>
      <c r="E13" s="14"/>
      <c r="F13" s="14"/>
      <c r="G13" s="14"/>
      <c r="H13" s="15"/>
      <c r="I13" s="14"/>
      <c r="J13" s="65"/>
      <c r="K13" s="16">
        <f t="shared" si="0"/>
        <v>80</v>
      </c>
      <c r="L13" s="14"/>
      <c r="M13" s="14"/>
      <c r="N13" s="14"/>
      <c r="O13" s="14"/>
      <c r="P13" s="14"/>
      <c r="Q13" s="76">
        <f t="shared" si="1"/>
        <v>80</v>
      </c>
    </row>
    <row r="14" spans="1:20" ht="12.75" customHeight="1" x14ac:dyDescent="0.2">
      <c r="A14" s="12" t="s">
        <v>29</v>
      </c>
      <c r="B14" s="13"/>
      <c r="C14" s="14">
        <v>25</v>
      </c>
      <c r="D14" s="14"/>
      <c r="E14" s="14"/>
      <c r="F14" s="14"/>
      <c r="G14" s="14"/>
      <c r="H14" s="15"/>
      <c r="I14" s="14"/>
      <c r="J14" s="65"/>
      <c r="K14" s="16">
        <f t="shared" si="0"/>
        <v>25</v>
      </c>
      <c r="L14" s="14"/>
      <c r="M14" s="14"/>
      <c r="N14" s="14"/>
      <c r="O14" s="19"/>
      <c r="P14" s="14"/>
      <c r="Q14" s="76">
        <f t="shared" si="1"/>
        <v>25</v>
      </c>
    </row>
    <row r="15" spans="1:20" ht="12.75" customHeight="1" x14ac:dyDescent="0.2">
      <c r="A15" s="18" t="s">
        <v>30</v>
      </c>
      <c r="B15" s="13"/>
      <c r="C15" s="14">
        <v>8</v>
      </c>
      <c r="D15" s="14"/>
      <c r="E15" s="14"/>
      <c r="F15" s="14"/>
      <c r="G15" s="14"/>
      <c r="H15" s="15"/>
      <c r="I15" s="14"/>
      <c r="J15" s="65"/>
      <c r="K15" s="16">
        <f>SUM(B15:J15)</f>
        <v>8</v>
      </c>
      <c r="L15" s="14"/>
      <c r="M15" s="14"/>
      <c r="N15" s="14"/>
      <c r="O15" s="14"/>
      <c r="P15" s="14"/>
      <c r="Q15" s="76">
        <f>SUM(K15:P15)</f>
        <v>8</v>
      </c>
    </row>
    <row r="16" spans="1:20" ht="12.75" customHeight="1" x14ac:dyDescent="0.2">
      <c r="A16" s="18" t="s">
        <v>31</v>
      </c>
      <c r="B16" s="13"/>
      <c r="C16" s="14">
        <v>46</v>
      </c>
      <c r="D16" s="14"/>
      <c r="E16" s="14"/>
      <c r="F16" s="14"/>
      <c r="G16" s="14"/>
      <c r="H16" s="15"/>
      <c r="I16" s="14"/>
      <c r="J16" s="65"/>
      <c r="K16" s="16">
        <f t="shared" si="0"/>
        <v>46</v>
      </c>
      <c r="L16" s="14"/>
      <c r="M16" s="14"/>
      <c r="N16" s="14"/>
      <c r="O16" s="14"/>
      <c r="P16" s="14"/>
      <c r="Q16" s="76">
        <f t="shared" si="1"/>
        <v>46</v>
      </c>
    </row>
    <row r="17" spans="1:17" ht="12.75" customHeight="1" x14ac:dyDescent="0.2">
      <c r="A17" s="18" t="s">
        <v>32</v>
      </c>
      <c r="B17" s="13"/>
      <c r="C17" s="14">
        <v>1</v>
      </c>
      <c r="D17" s="14"/>
      <c r="E17" s="14"/>
      <c r="F17" s="14"/>
      <c r="G17" s="14"/>
      <c r="H17" s="15"/>
      <c r="I17" s="14"/>
      <c r="J17" s="65"/>
      <c r="K17" s="16">
        <f t="shared" si="0"/>
        <v>1</v>
      </c>
      <c r="L17" s="14"/>
      <c r="M17" s="14"/>
      <c r="N17" s="14"/>
      <c r="O17" s="14"/>
      <c r="P17" s="14"/>
      <c r="Q17" s="76">
        <f t="shared" si="1"/>
        <v>1</v>
      </c>
    </row>
    <row r="18" spans="1:17" ht="12.75" customHeight="1" x14ac:dyDescent="0.2">
      <c r="A18" s="18" t="s">
        <v>33</v>
      </c>
      <c r="B18" s="13"/>
      <c r="C18" s="14">
        <v>11</v>
      </c>
      <c r="D18" s="14"/>
      <c r="E18" s="14"/>
      <c r="F18" s="14"/>
      <c r="G18" s="14"/>
      <c r="H18" s="15"/>
      <c r="I18" s="14"/>
      <c r="J18" s="65"/>
      <c r="K18" s="16">
        <f t="shared" si="0"/>
        <v>11</v>
      </c>
      <c r="L18" s="14"/>
      <c r="M18" s="14"/>
      <c r="N18" s="14"/>
      <c r="O18" s="14"/>
      <c r="P18" s="14"/>
      <c r="Q18" s="76">
        <f t="shared" si="1"/>
        <v>11</v>
      </c>
    </row>
    <row r="19" spans="1:17" ht="12.75" customHeight="1" x14ac:dyDescent="0.2">
      <c r="A19" s="18" t="s">
        <v>34</v>
      </c>
      <c r="B19" s="13"/>
      <c r="C19" s="14">
        <v>10</v>
      </c>
      <c r="D19" s="14"/>
      <c r="E19" s="14"/>
      <c r="F19" s="14"/>
      <c r="G19" s="14"/>
      <c r="H19" s="15"/>
      <c r="I19" s="14"/>
      <c r="J19" s="65"/>
      <c r="K19" s="16">
        <f t="shared" si="0"/>
        <v>10</v>
      </c>
      <c r="L19" s="14"/>
      <c r="M19" s="14"/>
      <c r="N19" s="14"/>
      <c r="O19" s="14"/>
      <c r="P19" s="14"/>
      <c r="Q19" s="76">
        <f t="shared" si="1"/>
        <v>10</v>
      </c>
    </row>
    <row r="20" spans="1:17" ht="12.75" customHeight="1" x14ac:dyDescent="0.2">
      <c r="A20" s="18" t="s">
        <v>35</v>
      </c>
      <c r="B20" s="13"/>
      <c r="C20" s="14">
        <v>24</v>
      </c>
      <c r="D20" s="14"/>
      <c r="E20" s="14"/>
      <c r="F20" s="14"/>
      <c r="G20" s="14"/>
      <c r="H20" s="15"/>
      <c r="I20" s="14"/>
      <c r="J20" s="65"/>
      <c r="K20" s="16">
        <f t="shared" si="0"/>
        <v>24</v>
      </c>
      <c r="L20" s="14"/>
      <c r="M20" s="14"/>
      <c r="N20" s="14"/>
      <c r="O20" s="14"/>
      <c r="P20" s="14"/>
      <c r="Q20" s="76">
        <f t="shared" si="1"/>
        <v>24</v>
      </c>
    </row>
    <row r="21" spans="1:17" ht="12.75" customHeight="1" x14ac:dyDescent="0.2">
      <c r="A21" s="18" t="s">
        <v>36</v>
      </c>
      <c r="B21" s="13"/>
      <c r="C21" s="14">
        <v>1</v>
      </c>
      <c r="D21" s="14"/>
      <c r="E21" s="14"/>
      <c r="F21" s="14"/>
      <c r="G21" s="14"/>
      <c r="H21" s="15"/>
      <c r="I21" s="14"/>
      <c r="J21" s="65"/>
      <c r="K21" s="16">
        <f t="shared" si="0"/>
        <v>1</v>
      </c>
      <c r="L21" s="14"/>
      <c r="M21" s="14"/>
      <c r="N21" s="14"/>
      <c r="O21" s="14"/>
      <c r="P21" s="14"/>
      <c r="Q21" s="76">
        <f t="shared" si="1"/>
        <v>1</v>
      </c>
    </row>
    <row r="22" spans="1:17" ht="12.75" customHeight="1" x14ac:dyDescent="0.2">
      <c r="A22" s="18" t="s">
        <v>37</v>
      </c>
      <c r="B22" s="13"/>
      <c r="C22" s="14">
        <v>3</v>
      </c>
      <c r="D22" s="14"/>
      <c r="E22" s="14"/>
      <c r="F22" s="14"/>
      <c r="G22" s="14"/>
      <c r="H22" s="15"/>
      <c r="I22" s="14"/>
      <c r="J22" s="65"/>
      <c r="K22" s="16">
        <f t="shared" si="0"/>
        <v>3</v>
      </c>
      <c r="L22" s="14"/>
      <c r="M22" s="14"/>
      <c r="N22" s="14"/>
      <c r="O22" s="14"/>
      <c r="P22" s="14"/>
      <c r="Q22" s="76">
        <f t="shared" si="1"/>
        <v>3</v>
      </c>
    </row>
    <row r="23" spans="1:17" ht="12.75" customHeight="1" x14ac:dyDescent="0.2">
      <c r="A23" s="18" t="s">
        <v>38</v>
      </c>
      <c r="B23" s="13"/>
      <c r="C23" s="14">
        <v>5</v>
      </c>
      <c r="D23" s="14"/>
      <c r="E23" s="14"/>
      <c r="F23" s="14"/>
      <c r="G23" s="14"/>
      <c r="H23" s="15"/>
      <c r="I23" s="14"/>
      <c r="J23" s="65"/>
      <c r="K23" s="16">
        <f t="shared" si="0"/>
        <v>5</v>
      </c>
      <c r="L23" s="14"/>
      <c r="M23" s="14"/>
      <c r="N23" s="14"/>
      <c r="O23" s="14"/>
      <c r="P23" s="14"/>
      <c r="Q23" s="76">
        <f t="shared" si="1"/>
        <v>5</v>
      </c>
    </row>
    <row r="24" spans="1:17" ht="12.75" customHeight="1" x14ac:dyDescent="0.2">
      <c r="A24" s="18" t="s">
        <v>39</v>
      </c>
      <c r="B24" s="13"/>
      <c r="C24" s="14">
        <v>2</v>
      </c>
      <c r="D24" s="14"/>
      <c r="E24" s="14"/>
      <c r="F24" s="14"/>
      <c r="G24" s="14"/>
      <c r="H24" s="15"/>
      <c r="I24" s="14"/>
      <c r="J24" s="65"/>
      <c r="K24" s="16">
        <f t="shared" si="0"/>
        <v>2</v>
      </c>
      <c r="L24" s="14"/>
      <c r="M24" s="14"/>
      <c r="N24" s="14"/>
      <c r="O24" s="14"/>
      <c r="P24" s="14"/>
      <c r="Q24" s="76">
        <f t="shared" si="1"/>
        <v>2</v>
      </c>
    </row>
    <row r="25" spans="1:17" ht="15" thickBot="1" x14ac:dyDescent="0.25">
      <c r="A25" s="18" t="s">
        <v>40</v>
      </c>
      <c r="B25" s="13"/>
      <c r="C25" s="14">
        <v>23</v>
      </c>
      <c r="D25" s="14"/>
      <c r="E25" s="14"/>
      <c r="F25" s="14"/>
      <c r="G25" s="14"/>
      <c r="H25" s="15"/>
      <c r="I25" s="14"/>
      <c r="J25" s="65"/>
      <c r="K25" s="16">
        <f t="shared" si="0"/>
        <v>23</v>
      </c>
      <c r="L25" s="14"/>
      <c r="M25" s="14"/>
      <c r="N25" s="14"/>
      <c r="O25" s="14"/>
      <c r="P25" s="14"/>
      <c r="Q25" s="76">
        <f t="shared" si="1"/>
        <v>23</v>
      </c>
    </row>
    <row r="26" spans="1:17" s="4" customFormat="1" ht="18" customHeight="1" thickBot="1" x14ac:dyDescent="0.25">
      <c r="A26" s="20" t="s">
        <v>41</v>
      </c>
      <c r="B26" s="21">
        <f t="shared" ref="B26:P26" si="2">SUM(B5:B25)</f>
        <v>170</v>
      </c>
      <c r="C26" s="22">
        <f t="shared" si="2"/>
        <v>979</v>
      </c>
      <c r="D26" s="22">
        <f t="shared" si="2"/>
        <v>0</v>
      </c>
      <c r="E26" s="22">
        <f t="shared" si="2"/>
        <v>0</v>
      </c>
      <c r="F26" s="22">
        <f t="shared" si="2"/>
        <v>0</v>
      </c>
      <c r="G26" s="22">
        <f t="shared" si="2"/>
        <v>0</v>
      </c>
      <c r="H26" s="22">
        <f t="shared" si="2"/>
        <v>0</v>
      </c>
      <c r="I26" s="22">
        <f t="shared" si="2"/>
        <v>0</v>
      </c>
      <c r="J26" s="22">
        <f t="shared" si="2"/>
        <v>1403</v>
      </c>
      <c r="K26" s="24">
        <f t="shared" si="2"/>
        <v>2552</v>
      </c>
      <c r="L26" s="22">
        <f t="shared" si="2"/>
        <v>0</v>
      </c>
      <c r="M26" s="22">
        <f t="shared" si="2"/>
        <v>0</v>
      </c>
      <c r="N26" s="22">
        <f t="shared" si="2"/>
        <v>0</v>
      </c>
      <c r="O26" s="22">
        <f t="shared" si="2"/>
        <v>95</v>
      </c>
      <c r="P26" s="22">
        <f t="shared" si="2"/>
        <v>0</v>
      </c>
      <c r="Q26" s="25">
        <f>SUM(K26:P26)</f>
        <v>2647</v>
      </c>
    </row>
    <row r="27" spans="1:17" ht="12.75" customHeight="1" x14ac:dyDescent="0.2">
      <c r="A27" s="26" t="s">
        <v>42</v>
      </c>
      <c r="B27" s="27"/>
      <c r="C27" s="28">
        <v>69</v>
      </c>
      <c r="D27" s="28"/>
      <c r="E27" s="28"/>
      <c r="F27" s="28"/>
      <c r="G27" s="28"/>
      <c r="H27" s="29"/>
      <c r="I27" s="28"/>
      <c r="J27" s="66"/>
      <c r="K27" s="30">
        <f t="shared" ref="K27" si="3">SUM(B27:J27)</f>
        <v>69</v>
      </c>
      <c r="L27" s="28"/>
      <c r="M27" s="28"/>
      <c r="N27" s="28"/>
      <c r="O27" s="28"/>
      <c r="P27" s="28"/>
      <c r="Q27" s="31">
        <f t="shared" si="1"/>
        <v>69</v>
      </c>
    </row>
    <row r="28" spans="1:17" ht="12.75" customHeight="1" x14ac:dyDescent="0.2">
      <c r="A28" s="26" t="s">
        <v>43</v>
      </c>
      <c r="B28" s="27"/>
      <c r="C28" s="28">
        <v>10</v>
      </c>
      <c r="D28" s="28"/>
      <c r="E28" s="28"/>
      <c r="F28" s="28"/>
      <c r="G28" s="28"/>
      <c r="H28" s="29"/>
      <c r="I28" s="28"/>
      <c r="J28" s="66"/>
      <c r="K28" s="30">
        <f>SUM(B28:J28)</f>
        <v>10</v>
      </c>
      <c r="L28" s="28"/>
      <c r="M28" s="28"/>
      <c r="N28" s="28"/>
      <c r="O28" s="28"/>
      <c r="P28" s="28"/>
      <c r="Q28" s="31">
        <f>SUM(K28:P28)</f>
        <v>10</v>
      </c>
    </row>
    <row r="29" spans="1:17" ht="12.75" customHeight="1" x14ac:dyDescent="0.2">
      <c r="A29" s="26" t="s">
        <v>44</v>
      </c>
      <c r="B29" s="27"/>
      <c r="C29" s="28">
        <v>73</v>
      </c>
      <c r="D29" s="28"/>
      <c r="E29" s="28"/>
      <c r="F29" s="28"/>
      <c r="G29" s="28"/>
      <c r="H29" s="29"/>
      <c r="I29" s="28"/>
      <c r="J29" s="66"/>
      <c r="K29" s="30">
        <f>SUM(B29:J29)</f>
        <v>73</v>
      </c>
      <c r="L29" s="28"/>
      <c r="M29" s="28"/>
      <c r="N29" s="28"/>
      <c r="O29" s="28"/>
      <c r="P29" s="28"/>
      <c r="Q29" s="31">
        <f>SUM(K29:P29)</f>
        <v>73</v>
      </c>
    </row>
    <row r="30" spans="1:17" ht="12.75" customHeight="1" x14ac:dyDescent="0.2">
      <c r="A30" s="26" t="s">
        <v>45</v>
      </c>
      <c r="B30" s="27"/>
      <c r="C30" s="28">
        <v>4</v>
      </c>
      <c r="D30" s="28"/>
      <c r="E30" s="28"/>
      <c r="F30" s="28"/>
      <c r="G30" s="28"/>
      <c r="H30" s="29"/>
      <c r="I30" s="28"/>
      <c r="J30" s="66"/>
      <c r="K30" s="30">
        <f>SUM(B30:J30)</f>
        <v>4</v>
      </c>
      <c r="L30" s="28"/>
      <c r="M30" s="28"/>
      <c r="N30" s="28"/>
      <c r="O30" s="28"/>
      <c r="P30" s="28"/>
      <c r="Q30" s="31">
        <f>SUM(K30:P30)</f>
        <v>4</v>
      </c>
    </row>
    <row r="31" spans="1:17" ht="12.75" customHeight="1" x14ac:dyDescent="0.2">
      <c r="A31" s="26" t="s">
        <v>33</v>
      </c>
      <c r="B31" s="27"/>
      <c r="C31" s="28">
        <v>50</v>
      </c>
      <c r="D31" s="28"/>
      <c r="E31" s="28"/>
      <c r="F31" s="28"/>
      <c r="G31" s="28"/>
      <c r="H31" s="29"/>
      <c r="I31" s="28"/>
      <c r="J31" s="66"/>
      <c r="K31" s="30">
        <f>SUM(B31:J31)</f>
        <v>50</v>
      </c>
      <c r="L31" s="28"/>
      <c r="M31" s="28"/>
      <c r="N31" s="28"/>
      <c r="O31" s="28"/>
      <c r="P31" s="28"/>
      <c r="Q31" s="31">
        <f>SUM(K31:P31)</f>
        <v>50</v>
      </c>
    </row>
    <row r="32" spans="1:17" ht="12.75" customHeight="1" x14ac:dyDescent="0.2">
      <c r="A32" s="26" t="s">
        <v>46</v>
      </c>
      <c r="B32" s="27"/>
      <c r="C32" s="28">
        <v>13</v>
      </c>
      <c r="D32" s="28"/>
      <c r="E32" s="28"/>
      <c r="F32" s="28"/>
      <c r="G32" s="28"/>
      <c r="H32" s="29"/>
      <c r="I32" s="28"/>
      <c r="J32" s="66"/>
      <c r="K32" s="30">
        <f>SUM(B32:J32)</f>
        <v>13</v>
      </c>
      <c r="L32" s="28"/>
      <c r="M32" s="28"/>
      <c r="N32" s="28"/>
      <c r="O32" s="28"/>
      <c r="P32" s="28"/>
      <c r="Q32" s="31">
        <f>SUM(K32:P32)</f>
        <v>13</v>
      </c>
    </row>
    <row r="33" spans="1:17" ht="12.75" customHeight="1" x14ac:dyDescent="0.2">
      <c r="A33" s="26" t="s">
        <v>47</v>
      </c>
      <c r="B33" s="27"/>
      <c r="C33" s="28">
        <v>30</v>
      </c>
      <c r="D33" s="28"/>
      <c r="E33" s="28"/>
      <c r="F33" s="28"/>
      <c r="G33" s="28"/>
      <c r="H33" s="29"/>
      <c r="I33" s="28"/>
      <c r="J33" s="66"/>
      <c r="K33" s="30">
        <f t="shared" ref="K33:K38" si="4">SUM(B33:J33)</f>
        <v>30</v>
      </c>
      <c r="L33" s="28"/>
      <c r="M33" s="28"/>
      <c r="N33" s="28"/>
      <c r="O33" s="28"/>
      <c r="P33" s="28"/>
      <c r="Q33" s="31">
        <f t="shared" si="1"/>
        <v>30</v>
      </c>
    </row>
    <row r="34" spans="1:17" ht="12.75" customHeight="1" x14ac:dyDescent="0.2">
      <c r="A34" s="26" t="s">
        <v>48</v>
      </c>
      <c r="B34" s="27"/>
      <c r="C34" s="28">
        <f>2+5</f>
        <v>7</v>
      </c>
      <c r="D34" s="28"/>
      <c r="E34" s="28"/>
      <c r="F34" s="28"/>
      <c r="G34" s="28"/>
      <c r="H34" s="29"/>
      <c r="I34" s="28"/>
      <c r="J34" s="66"/>
      <c r="K34" s="30">
        <f t="shared" si="4"/>
        <v>7</v>
      </c>
      <c r="L34" s="28"/>
      <c r="M34" s="28"/>
      <c r="N34" s="28"/>
      <c r="O34" s="28"/>
      <c r="P34" s="28"/>
      <c r="Q34" s="31">
        <f t="shared" si="1"/>
        <v>7</v>
      </c>
    </row>
    <row r="35" spans="1:17" ht="12.75" customHeight="1" x14ac:dyDescent="0.2">
      <c r="A35" s="26" t="s">
        <v>49</v>
      </c>
      <c r="B35" s="27"/>
      <c r="C35" s="14">
        <v>3</v>
      </c>
      <c r="D35" s="28"/>
      <c r="E35" s="14"/>
      <c r="F35" s="14"/>
      <c r="G35" s="14"/>
      <c r="H35" s="14"/>
      <c r="I35" s="14"/>
      <c r="J35" s="14"/>
      <c r="K35" s="30">
        <f t="shared" si="4"/>
        <v>3</v>
      </c>
      <c r="L35" s="28"/>
      <c r="M35" s="14"/>
      <c r="N35" s="14"/>
      <c r="O35" s="14"/>
      <c r="P35" s="28"/>
      <c r="Q35" s="31">
        <f t="shared" si="1"/>
        <v>3</v>
      </c>
    </row>
    <row r="36" spans="1:17" ht="12.75" customHeight="1" x14ac:dyDescent="0.2">
      <c r="A36" s="26" t="s">
        <v>50</v>
      </c>
      <c r="B36" s="27"/>
      <c r="C36" s="14">
        <v>10</v>
      </c>
      <c r="D36" s="28"/>
      <c r="E36" s="14"/>
      <c r="F36" s="14"/>
      <c r="G36" s="14"/>
      <c r="H36" s="14"/>
      <c r="I36" s="14"/>
      <c r="J36" s="14"/>
      <c r="K36" s="30">
        <f t="shared" si="4"/>
        <v>10</v>
      </c>
      <c r="L36" s="28"/>
      <c r="M36" s="14"/>
      <c r="N36" s="14"/>
      <c r="O36" s="14"/>
      <c r="P36" s="28"/>
      <c r="Q36" s="31">
        <f t="shared" si="1"/>
        <v>10</v>
      </c>
    </row>
    <row r="37" spans="1:17" ht="12.75" customHeight="1" x14ac:dyDescent="0.2">
      <c r="A37" s="26" t="s">
        <v>51</v>
      </c>
      <c r="B37" s="27"/>
      <c r="C37" s="14">
        <v>5</v>
      </c>
      <c r="D37" s="28"/>
      <c r="E37" s="14"/>
      <c r="F37" s="14"/>
      <c r="G37" s="14"/>
      <c r="H37" s="14"/>
      <c r="I37" s="14"/>
      <c r="J37" s="14"/>
      <c r="K37" s="30">
        <f t="shared" si="4"/>
        <v>5</v>
      </c>
      <c r="L37" s="28"/>
      <c r="M37" s="14"/>
      <c r="N37" s="14"/>
      <c r="O37" s="14"/>
      <c r="P37" s="28"/>
      <c r="Q37" s="31">
        <f t="shared" si="1"/>
        <v>5</v>
      </c>
    </row>
    <row r="38" spans="1:17" ht="12.75" customHeight="1" thickBot="1" x14ac:dyDescent="0.25">
      <c r="A38" s="26" t="s">
        <v>52</v>
      </c>
      <c r="B38" s="27"/>
      <c r="C38" s="14">
        <v>6</v>
      </c>
      <c r="D38" s="28"/>
      <c r="E38" s="14"/>
      <c r="F38" s="14"/>
      <c r="G38" s="14"/>
      <c r="H38" s="14"/>
      <c r="I38" s="14"/>
      <c r="J38" s="14"/>
      <c r="K38" s="30">
        <f t="shared" si="4"/>
        <v>6</v>
      </c>
      <c r="L38" s="28"/>
      <c r="M38" s="14"/>
      <c r="N38" s="14"/>
      <c r="O38" s="14"/>
      <c r="P38" s="28"/>
      <c r="Q38" s="31">
        <f t="shared" si="1"/>
        <v>6</v>
      </c>
    </row>
    <row r="39" spans="1:17" s="4" customFormat="1" ht="18" customHeight="1" thickBot="1" x14ac:dyDescent="0.25">
      <c r="A39" s="20" t="s">
        <v>53</v>
      </c>
      <c r="B39" s="21">
        <f t="shared" ref="B39:P39" si="5">SUM(B27:B38)</f>
        <v>0</v>
      </c>
      <c r="C39" s="22">
        <f t="shared" si="5"/>
        <v>280</v>
      </c>
      <c r="D39" s="22">
        <f t="shared" si="5"/>
        <v>0</v>
      </c>
      <c r="E39" s="22">
        <f t="shared" si="5"/>
        <v>0</v>
      </c>
      <c r="F39" s="22">
        <f t="shared" si="5"/>
        <v>0</v>
      </c>
      <c r="G39" s="22">
        <f t="shared" si="5"/>
        <v>0</v>
      </c>
      <c r="H39" s="23">
        <f t="shared" si="5"/>
        <v>0</v>
      </c>
      <c r="I39" s="22">
        <f t="shared" si="5"/>
        <v>0</v>
      </c>
      <c r="J39" s="41">
        <f t="shared" si="5"/>
        <v>0</v>
      </c>
      <c r="K39" s="24">
        <f t="shared" si="5"/>
        <v>280</v>
      </c>
      <c r="L39" s="22">
        <f t="shared" si="5"/>
        <v>0</v>
      </c>
      <c r="M39" s="22">
        <f t="shared" si="5"/>
        <v>0</v>
      </c>
      <c r="N39" s="22">
        <f t="shared" si="5"/>
        <v>0</v>
      </c>
      <c r="O39" s="22">
        <f t="shared" si="5"/>
        <v>0</v>
      </c>
      <c r="P39" s="22">
        <f t="shared" si="5"/>
        <v>0</v>
      </c>
      <c r="Q39" s="25">
        <f>SUM(K39:P39)</f>
        <v>280</v>
      </c>
    </row>
    <row r="40" spans="1:17" ht="12" hidden="1" customHeight="1" x14ac:dyDescent="0.2">
      <c r="A40" s="26" t="s">
        <v>54</v>
      </c>
      <c r="B40" s="27"/>
      <c r="C40" s="28"/>
      <c r="D40" s="28"/>
      <c r="E40" s="28"/>
      <c r="F40" s="28"/>
      <c r="G40" s="28"/>
      <c r="H40" s="29"/>
      <c r="I40" s="28"/>
      <c r="J40" s="66"/>
      <c r="K40" s="30">
        <f t="shared" ref="K40:K45" si="6">SUM(C40:J40)</f>
        <v>0</v>
      </c>
      <c r="L40" s="28"/>
      <c r="M40" s="28"/>
      <c r="N40" s="28"/>
      <c r="O40" s="28">
        <v>0</v>
      </c>
      <c r="P40" s="28"/>
      <c r="Q40" s="31">
        <f t="shared" si="1"/>
        <v>0</v>
      </c>
    </row>
    <row r="41" spans="1:17" ht="12" hidden="1" customHeight="1" x14ac:dyDescent="0.2">
      <c r="A41" s="26" t="s">
        <v>55</v>
      </c>
      <c r="B41" s="27"/>
      <c r="C41" s="28"/>
      <c r="D41" s="28"/>
      <c r="E41" s="28"/>
      <c r="F41" s="28"/>
      <c r="G41" s="28"/>
      <c r="H41" s="29"/>
      <c r="I41" s="28"/>
      <c r="J41" s="66"/>
      <c r="K41" s="30">
        <f t="shared" si="6"/>
        <v>0</v>
      </c>
      <c r="L41" s="28"/>
      <c r="M41" s="28"/>
      <c r="N41" s="28"/>
      <c r="O41" s="28">
        <v>0</v>
      </c>
      <c r="P41" s="28"/>
      <c r="Q41" s="31">
        <f t="shared" si="1"/>
        <v>0</v>
      </c>
    </row>
    <row r="42" spans="1:17" ht="12" customHeight="1" x14ac:dyDescent="0.2">
      <c r="A42" s="26" t="s">
        <v>56</v>
      </c>
      <c r="B42" s="27"/>
      <c r="C42" s="28"/>
      <c r="D42" s="28"/>
      <c r="E42" s="28"/>
      <c r="F42" s="28"/>
      <c r="G42" s="28"/>
      <c r="H42" s="29"/>
      <c r="I42" s="28"/>
      <c r="J42" s="66"/>
      <c r="K42" s="30">
        <f t="shared" si="6"/>
        <v>0</v>
      </c>
      <c r="L42" s="28"/>
      <c r="M42" s="28"/>
      <c r="N42" s="28"/>
      <c r="O42" s="28">
        <v>45.4</v>
      </c>
      <c r="P42" s="28"/>
      <c r="Q42" s="31">
        <f t="shared" si="1"/>
        <v>45.4</v>
      </c>
    </row>
    <row r="43" spans="1:17" ht="12" customHeight="1" x14ac:dyDescent="0.2">
      <c r="A43" s="26" t="s">
        <v>57</v>
      </c>
      <c r="B43" s="27"/>
      <c r="C43" s="28"/>
      <c r="D43" s="28"/>
      <c r="E43" s="28"/>
      <c r="F43" s="28"/>
      <c r="G43" s="28"/>
      <c r="H43" s="29"/>
      <c r="I43" s="28"/>
      <c r="J43" s="66"/>
      <c r="K43" s="30">
        <f t="shared" si="6"/>
        <v>0</v>
      </c>
      <c r="L43" s="28"/>
      <c r="M43" s="28"/>
      <c r="N43" s="28"/>
      <c r="O43" s="28">
        <v>216.6</v>
      </c>
      <c r="P43" s="28"/>
      <c r="Q43" s="31">
        <f t="shared" si="1"/>
        <v>216.6</v>
      </c>
    </row>
    <row r="44" spans="1:17" ht="13.5" customHeight="1" x14ac:dyDescent="0.2">
      <c r="A44" s="12" t="s">
        <v>58</v>
      </c>
      <c r="B44" s="13"/>
      <c r="C44" s="14"/>
      <c r="D44" s="14"/>
      <c r="E44" s="14"/>
      <c r="F44" s="14"/>
      <c r="G44" s="14"/>
      <c r="H44" s="15"/>
      <c r="I44" s="14"/>
      <c r="J44" s="65"/>
      <c r="K44" s="30">
        <f t="shared" si="6"/>
        <v>0</v>
      </c>
      <c r="L44" s="14"/>
      <c r="M44" s="14"/>
      <c r="N44" s="14"/>
      <c r="O44" s="14">
        <v>53.8</v>
      </c>
      <c r="P44" s="14"/>
      <c r="Q44" s="17">
        <f t="shared" ref="Q44:Q75" si="7">SUM(K44:P44)</f>
        <v>53.8</v>
      </c>
    </row>
    <row r="45" spans="1:17" ht="12.75" customHeight="1" thickBot="1" x14ac:dyDescent="0.25">
      <c r="A45" s="12" t="s">
        <v>59</v>
      </c>
      <c r="B45" s="13"/>
      <c r="C45" s="14"/>
      <c r="D45" s="14"/>
      <c r="E45" s="14"/>
      <c r="F45" s="14"/>
      <c r="G45" s="14"/>
      <c r="H45" s="15"/>
      <c r="I45" s="14"/>
      <c r="J45" s="65"/>
      <c r="K45" s="16">
        <f t="shared" si="6"/>
        <v>0</v>
      </c>
      <c r="L45" s="14"/>
      <c r="M45" s="14"/>
      <c r="N45" s="14"/>
      <c r="O45" s="14">
        <v>36.9</v>
      </c>
      <c r="P45" s="14"/>
      <c r="Q45" s="17">
        <f t="shared" si="7"/>
        <v>36.9</v>
      </c>
    </row>
    <row r="46" spans="1:17" s="4" customFormat="1" ht="18" customHeight="1" thickBot="1" x14ac:dyDescent="0.25">
      <c r="A46" s="20" t="s">
        <v>60</v>
      </c>
      <c r="B46" s="21">
        <f t="shared" ref="B46:J46" si="8">SUM(B40:B45)</f>
        <v>0</v>
      </c>
      <c r="C46" s="22">
        <f t="shared" si="8"/>
        <v>0</v>
      </c>
      <c r="D46" s="22">
        <f t="shared" si="8"/>
        <v>0</v>
      </c>
      <c r="E46" s="22">
        <f t="shared" si="8"/>
        <v>0</v>
      </c>
      <c r="F46" s="22">
        <f t="shared" si="8"/>
        <v>0</v>
      </c>
      <c r="G46" s="22">
        <f t="shared" si="8"/>
        <v>0</v>
      </c>
      <c r="H46" s="22">
        <f t="shared" si="8"/>
        <v>0</v>
      </c>
      <c r="I46" s="22">
        <f t="shared" si="8"/>
        <v>0</v>
      </c>
      <c r="J46" s="22">
        <f t="shared" si="8"/>
        <v>0</v>
      </c>
      <c r="K46" s="24">
        <f t="shared" ref="K46:P46" si="9">SUM(K40:K45)</f>
        <v>0</v>
      </c>
      <c r="L46" s="22">
        <f t="shared" si="9"/>
        <v>0</v>
      </c>
      <c r="M46" s="22">
        <f t="shared" si="9"/>
        <v>0</v>
      </c>
      <c r="N46" s="22">
        <f t="shared" si="9"/>
        <v>0</v>
      </c>
      <c r="O46" s="22">
        <f t="shared" si="9"/>
        <v>352.7</v>
      </c>
      <c r="P46" s="22">
        <f t="shared" si="9"/>
        <v>0</v>
      </c>
      <c r="Q46" s="25">
        <f t="shared" si="7"/>
        <v>352.7</v>
      </c>
    </row>
    <row r="47" spans="1:17" ht="16" collapsed="1" thickBot="1" x14ac:dyDescent="0.25">
      <c r="A47" s="35" t="s">
        <v>61</v>
      </c>
      <c r="B47" s="36"/>
      <c r="C47" s="32"/>
      <c r="D47" s="32"/>
      <c r="E47" s="32"/>
      <c r="F47" s="37"/>
      <c r="G47" s="37"/>
      <c r="H47" s="38"/>
      <c r="I47" s="37"/>
      <c r="J47" s="68"/>
      <c r="K47" s="33">
        <f>SUM(B47:J47)</f>
        <v>0</v>
      </c>
      <c r="L47" s="32"/>
      <c r="M47" s="32"/>
      <c r="N47" s="32"/>
      <c r="O47" s="32"/>
      <c r="P47" s="32">
        <v>178.50200000000001</v>
      </c>
      <c r="Q47" s="34">
        <f t="shared" si="7"/>
        <v>178.50200000000001</v>
      </c>
    </row>
    <row r="48" spans="1:17" s="4" customFormat="1" ht="18" customHeight="1" thickBot="1" x14ac:dyDescent="0.25">
      <c r="A48" s="20" t="s">
        <v>62</v>
      </c>
      <c r="B48" s="21">
        <f t="shared" ref="B48:P48" si="10">SUM(B47:B47)</f>
        <v>0</v>
      </c>
      <c r="C48" s="22">
        <f t="shared" si="10"/>
        <v>0</v>
      </c>
      <c r="D48" s="22">
        <f t="shared" si="10"/>
        <v>0</v>
      </c>
      <c r="E48" s="22">
        <f t="shared" si="10"/>
        <v>0</v>
      </c>
      <c r="F48" s="22">
        <f t="shared" si="10"/>
        <v>0</v>
      </c>
      <c r="G48" s="22">
        <f t="shared" si="10"/>
        <v>0</v>
      </c>
      <c r="H48" s="23">
        <f t="shared" ref="H48" si="11">SUM(H47:H47)</f>
        <v>0</v>
      </c>
      <c r="I48" s="22">
        <f t="shared" ref="I48:J48" si="12">SUM(I47:I47)</f>
        <v>0</v>
      </c>
      <c r="J48" s="22">
        <f t="shared" si="12"/>
        <v>0</v>
      </c>
      <c r="K48" s="24">
        <f t="shared" si="10"/>
        <v>0</v>
      </c>
      <c r="L48" s="22">
        <f t="shared" si="10"/>
        <v>0</v>
      </c>
      <c r="M48" s="22">
        <f t="shared" si="10"/>
        <v>0</v>
      </c>
      <c r="N48" s="22">
        <f t="shared" si="10"/>
        <v>0</v>
      </c>
      <c r="O48" s="22">
        <f t="shared" si="10"/>
        <v>0</v>
      </c>
      <c r="P48" s="22">
        <f t="shared" si="10"/>
        <v>178.50200000000001</v>
      </c>
      <c r="Q48" s="25">
        <f t="shared" si="7"/>
        <v>178.50200000000001</v>
      </c>
    </row>
    <row r="49" spans="1:22" ht="12.75" customHeight="1" x14ac:dyDescent="0.2">
      <c r="A49" s="12" t="s">
        <v>43</v>
      </c>
      <c r="B49" s="39"/>
      <c r="C49" s="40"/>
      <c r="D49" s="40"/>
      <c r="E49" s="40"/>
      <c r="F49" s="14">
        <v>11.2</v>
      </c>
      <c r="G49" s="14"/>
      <c r="H49" s="15"/>
      <c r="I49" s="14"/>
      <c r="J49" s="65"/>
      <c r="K49" s="16">
        <f t="shared" ref="K49:K57" si="13">SUM(B49:J49)</f>
        <v>11.2</v>
      </c>
      <c r="L49" s="14"/>
      <c r="M49" s="14"/>
      <c r="N49" s="14"/>
      <c r="O49" s="14"/>
      <c r="P49" s="14"/>
      <c r="Q49" s="17">
        <f t="shared" si="7"/>
        <v>11.2</v>
      </c>
    </row>
    <row r="50" spans="1:22" ht="12.75" customHeight="1" x14ac:dyDescent="0.2">
      <c r="A50" s="12" t="s">
        <v>63</v>
      </c>
      <c r="B50" s="39"/>
      <c r="C50" s="40"/>
      <c r="D50" s="40"/>
      <c r="E50" s="40"/>
      <c r="F50" s="14">
        <v>3.2</v>
      </c>
      <c r="G50" s="14"/>
      <c r="H50" s="15"/>
      <c r="I50" s="14"/>
      <c r="J50" s="65"/>
      <c r="K50" s="16">
        <f t="shared" si="13"/>
        <v>3.2</v>
      </c>
      <c r="L50" s="14"/>
      <c r="M50" s="14"/>
      <c r="N50" s="14"/>
      <c r="O50" s="14"/>
      <c r="P50" s="14"/>
      <c r="Q50" s="17">
        <f t="shared" si="7"/>
        <v>3.2</v>
      </c>
    </row>
    <row r="51" spans="1:22" ht="12.75" customHeight="1" x14ac:dyDescent="0.2">
      <c r="A51" s="12" t="s">
        <v>64</v>
      </c>
      <c r="B51" s="39"/>
      <c r="C51" s="40"/>
      <c r="D51" s="40"/>
      <c r="E51" s="40"/>
      <c r="F51" s="14">
        <v>3.2</v>
      </c>
      <c r="G51" s="14"/>
      <c r="H51" s="15"/>
      <c r="I51" s="14"/>
      <c r="J51" s="65"/>
      <c r="K51" s="16">
        <f t="shared" si="13"/>
        <v>3.2</v>
      </c>
      <c r="L51" s="14"/>
      <c r="M51" s="14"/>
      <c r="N51" s="14"/>
      <c r="O51" s="14"/>
      <c r="P51" s="14"/>
      <c r="Q51" s="17">
        <f t="shared" si="7"/>
        <v>3.2</v>
      </c>
    </row>
    <row r="52" spans="1:22" ht="12.75" customHeight="1" x14ac:dyDescent="0.2">
      <c r="A52" s="12" t="s">
        <v>65</v>
      </c>
      <c r="B52" s="39"/>
      <c r="C52" s="40"/>
      <c r="D52" s="40"/>
      <c r="E52" s="40"/>
      <c r="F52" s="14">
        <f>0.2+0.7+0.8</f>
        <v>1.7</v>
      </c>
      <c r="G52" s="14"/>
      <c r="H52" s="15"/>
      <c r="I52" s="14">
        <v>20</v>
      </c>
      <c r="J52" s="65"/>
      <c r="K52" s="16">
        <f t="shared" si="13"/>
        <v>21.7</v>
      </c>
      <c r="L52" s="14"/>
      <c r="M52" s="14"/>
      <c r="N52" s="14"/>
      <c r="O52" s="14"/>
      <c r="P52" s="14"/>
      <c r="Q52" s="17">
        <f t="shared" si="7"/>
        <v>21.7</v>
      </c>
    </row>
    <row r="53" spans="1:22" ht="12.75" customHeight="1" x14ac:dyDescent="0.2">
      <c r="A53" s="12" t="s">
        <v>66</v>
      </c>
      <c r="B53" s="39"/>
      <c r="C53" s="40"/>
      <c r="D53" s="40"/>
      <c r="E53" s="40"/>
      <c r="F53" s="14">
        <v>43.6</v>
      </c>
      <c r="G53" s="14"/>
      <c r="H53" s="15"/>
      <c r="I53" s="14"/>
      <c r="J53" s="65"/>
      <c r="K53" s="16">
        <f t="shared" si="13"/>
        <v>43.6</v>
      </c>
      <c r="L53" s="14"/>
      <c r="M53" s="14"/>
      <c r="N53" s="14"/>
      <c r="O53" s="14"/>
      <c r="P53" s="14"/>
      <c r="Q53" s="17">
        <f t="shared" si="7"/>
        <v>43.6</v>
      </c>
      <c r="V53" s="51"/>
    </row>
    <row r="54" spans="1:22" ht="12.75" customHeight="1" x14ac:dyDescent="0.2">
      <c r="A54" s="12" t="s">
        <v>67</v>
      </c>
      <c r="B54" s="39"/>
      <c r="C54" s="40"/>
      <c r="D54" s="40"/>
      <c r="E54" s="40"/>
      <c r="F54" s="14">
        <v>23.3</v>
      </c>
      <c r="G54" s="14"/>
      <c r="H54" s="15"/>
      <c r="I54" s="14"/>
      <c r="J54" s="65"/>
      <c r="K54" s="16">
        <f t="shared" si="13"/>
        <v>23.3</v>
      </c>
      <c r="L54" s="14"/>
      <c r="M54" s="14"/>
      <c r="N54" s="14"/>
      <c r="O54" s="14"/>
      <c r="P54" s="14"/>
      <c r="Q54" s="17">
        <f t="shared" si="7"/>
        <v>23.3</v>
      </c>
    </row>
    <row r="55" spans="1:22" ht="12.75" customHeight="1" x14ac:dyDescent="0.2">
      <c r="A55" s="12" t="s">
        <v>68</v>
      </c>
      <c r="B55" s="39"/>
      <c r="C55" s="40"/>
      <c r="D55" s="40"/>
      <c r="E55" s="40"/>
      <c r="F55" s="14">
        <v>7.3</v>
      </c>
      <c r="G55" s="14"/>
      <c r="H55" s="15"/>
      <c r="I55" s="14"/>
      <c r="J55" s="65"/>
      <c r="K55" s="16">
        <f t="shared" si="13"/>
        <v>7.3</v>
      </c>
      <c r="L55" s="14"/>
      <c r="M55" s="14"/>
      <c r="N55" s="14"/>
      <c r="O55" s="14"/>
      <c r="P55" s="14"/>
      <c r="Q55" s="17">
        <f t="shared" si="7"/>
        <v>7.3</v>
      </c>
    </row>
    <row r="56" spans="1:22" ht="12.75" customHeight="1" x14ac:dyDescent="0.2">
      <c r="A56" s="12" t="s">
        <v>69</v>
      </c>
      <c r="B56" s="39"/>
      <c r="C56" s="40"/>
      <c r="D56" s="40"/>
      <c r="E56" s="40"/>
      <c r="F56" s="14">
        <v>1.3</v>
      </c>
      <c r="G56" s="14"/>
      <c r="H56" s="15"/>
      <c r="I56" s="14"/>
      <c r="J56" s="65"/>
      <c r="K56" s="16">
        <f t="shared" si="13"/>
        <v>1.3</v>
      </c>
      <c r="L56" s="14"/>
      <c r="M56" s="14"/>
      <c r="N56" s="14"/>
      <c r="O56" s="14"/>
      <c r="P56" s="14"/>
      <c r="Q56" s="17">
        <f t="shared" si="7"/>
        <v>1.3</v>
      </c>
    </row>
    <row r="57" spans="1:22" ht="12.75" customHeight="1" thickBot="1" x14ac:dyDescent="0.25">
      <c r="A57" s="12" t="s">
        <v>70</v>
      </c>
      <c r="B57" s="39"/>
      <c r="C57" s="40"/>
      <c r="D57" s="40"/>
      <c r="E57" s="40"/>
      <c r="F57" s="14">
        <v>0.8</v>
      </c>
      <c r="G57" s="14"/>
      <c r="H57" s="15"/>
      <c r="I57" s="14"/>
      <c r="J57" s="65"/>
      <c r="K57" s="16">
        <f t="shared" si="13"/>
        <v>0.8</v>
      </c>
      <c r="L57" s="14"/>
      <c r="M57" s="14"/>
      <c r="N57" s="14"/>
      <c r="O57" s="14"/>
      <c r="P57" s="14"/>
      <c r="Q57" s="17">
        <f t="shared" si="7"/>
        <v>0.8</v>
      </c>
    </row>
    <row r="58" spans="1:22" s="4" customFormat="1" ht="18" customHeight="1" collapsed="1" thickBot="1" x14ac:dyDescent="0.25">
      <c r="A58" s="20" t="s">
        <v>71</v>
      </c>
      <c r="B58" s="21">
        <f t="shared" ref="B58:P58" si="14">SUM(B49:B57)</f>
        <v>0</v>
      </c>
      <c r="C58" s="22">
        <f t="shared" si="14"/>
        <v>0</v>
      </c>
      <c r="D58" s="22">
        <f t="shared" si="14"/>
        <v>0</v>
      </c>
      <c r="E58" s="22">
        <f t="shared" si="14"/>
        <v>0</v>
      </c>
      <c r="F58" s="79">
        <f t="shared" si="14"/>
        <v>95.6</v>
      </c>
      <c r="G58" s="22">
        <f t="shared" si="14"/>
        <v>0</v>
      </c>
      <c r="H58" s="23">
        <f t="shared" si="14"/>
        <v>0</v>
      </c>
      <c r="I58" s="22">
        <f t="shared" si="14"/>
        <v>20</v>
      </c>
      <c r="J58" s="22">
        <f t="shared" si="14"/>
        <v>0</v>
      </c>
      <c r="K58" s="24">
        <f t="shared" si="14"/>
        <v>115.6</v>
      </c>
      <c r="L58" s="23">
        <f t="shared" si="14"/>
        <v>0</v>
      </c>
      <c r="M58" s="23">
        <f t="shared" si="14"/>
        <v>0</v>
      </c>
      <c r="N58" s="23">
        <f t="shared" si="14"/>
        <v>0</v>
      </c>
      <c r="O58" s="23">
        <f t="shared" si="14"/>
        <v>0</v>
      </c>
      <c r="P58" s="23">
        <f t="shared" si="14"/>
        <v>0</v>
      </c>
      <c r="Q58" s="25">
        <f t="shared" si="7"/>
        <v>115.6</v>
      </c>
    </row>
    <row r="59" spans="1:22" s="4" customFormat="1" ht="12.75" customHeight="1" x14ac:dyDescent="0.2">
      <c r="A59" s="12" t="s">
        <v>72</v>
      </c>
      <c r="B59" s="39"/>
      <c r="C59" s="40"/>
      <c r="D59" s="40"/>
      <c r="E59" s="40"/>
      <c r="F59" s="40"/>
      <c r="G59" s="14"/>
      <c r="H59" s="75"/>
      <c r="I59" s="14"/>
      <c r="J59" s="65"/>
      <c r="K59" s="16">
        <f t="shared" ref="K59:K66" si="15">SUM(B59:J59)</f>
        <v>0</v>
      </c>
      <c r="L59" s="14"/>
      <c r="M59" s="14">
        <v>154.09800000000001</v>
      </c>
      <c r="N59" s="19"/>
      <c r="O59" s="14"/>
      <c r="P59" s="14"/>
      <c r="Q59" s="76">
        <f t="shared" si="7"/>
        <v>154.09800000000001</v>
      </c>
    </row>
    <row r="60" spans="1:22" s="4" customFormat="1" ht="12.75" customHeight="1" x14ac:dyDescent="0.2">
      <c r="A60" s="12" t="s">
        <v>73</v>
      </c>
      <c r="B60" s="39"/>
      <c r="C60" s="40"/>
      <c r="D60" s="40"/>
      <c r="E60" s="40"/>
      <c r="F60" s="40"/>
      <c r="G60" s="14"/>
      <c r="H60" s="75"/>
      <c r="I60" s="14"/>
      <c r="J60" s="65"/>
      <c r="K60" s="16">
        <f t="shared" si="15"/>
        <v>0</v>
      </c>
      <c r="L60" s="14"/>
      <c r="M60" s="14">
        <v>182.5</v>
      </c>
      <c r="N60" s="19"/>
      <c r="O60" s="14"/>
      <c r="P60" s="14"/>
      <c r="Q60" s="76">
        <f t="shared" si="7"/>
        <v>182.5</v>
      </c>
    </row>
    <row r="61" spans="1:22" s="4" customFormat="1" ht="12.75" customHeight="1" x14ac:dyDescent="0.2">
      <c r="A61" s="12" t="s">
        <v>74</v>
      </c>
      <c r="B61" s="39"/>
      <c r="C61" s="40"/>
      <c r="D61" s="40"/>
      <c r="E61" s="40"/>
      <c r="F61" s="40"/>
      <c r="G61" s="14"/>
      <c r="H61" s="75"/>
      <c r="I61" s="14"/>
      <c r="J61" s="65"/>
      <c r="K61" s="16">
        <f t="shared" si="15"/>
        <v>0</v>
      </c>
      <c r="L61" s="14"/>
      <c r="M61" s="14">
        <v>251.7</v>
      </c>
      <c r="N61" s="19"/>
      <c r="O61" s="14"/>
      <c r="P61" s="14"/>
      <c r="Q61" s="76">
        <f t="shared" si="7"/>
        <v>251.7</v>
      </c>
    </row>
    <row r="62" spans="1:22" s="4" customFormat="1" ht="12.75" customHeight="1" x14ac:dyDescent="0.2">
      <c r="A62" s="12" t="s">
        <v>75</v>
      </c>
      <c r="B62" s="39"/>
      <c r="C62" s="40"/>
      <c r="D62" s="40"/>
      <c r="E62" s="40"/>
      <c r="F62" s="40"/>
      <c r="G62" s="14"/>
      <c r="H62" s="75"/>
      <c r="I62" s="14"/>
      <c r="J62" s="65"/>
      <c r="K62" s="16">
        <f t="shared" si="15"/>
        <v>0</v>
      </c>
      <c r="L62" s="14"/>
      <c r="M62" s="14">
        <v>260.53699999999998</v>
      </c>
      <c r="N62" s="19"/>
      <c r="O62" s="14"/>
      <c r="P62" s="14"/>
      <c r="Q62" s="76">
        <f t="shared" si="7"/>
        <v>260.53699999999998</v>
      </c>
    </row>
    <row r="63" spans="1:22" s="4" customFormat="1" ht="12.75" customHeight="1" x14ac:dyDescent="0.2">
      <c r="A63" s="12" t="s">
        <v>76</v>
      </c>
      <c r="B63" s="39"/>
      <c r="C63" s="40"/>
      <c r="D63" s="40"/>
      <c r="E63" s="40"/>
      <c r="F63" s="40"/>
      <c r="G63" s="14"/>
      <c r="H63" s="75"/>
      <c r="I63" s="14"/>
      <c r="J63" s="65"/>
      <c r="K63" s="16">
        <f t="shared" si="15"/>
        <v>0</v>
      </c>
      <c r="L63" s="14"/>
      <c r="M63" s="14">
        <v>53.4</v>
      </c>
      <c r="N63" s="19"/>
      <c r="O63" s="14"/>
      <c r="P63" s="14"/>
      <c r="Q63" s="76">
        <f t="shared" si="7"/>
        <v>53.4</v>
      </c>
    </row>
    <row r="64" spans="1:22" s="4" customFormat="1" ht="12.75" customHeight="1" x14ac:dyDescent="0.2">
      <c r="A64" s="12" t="s">
        <v>77</v>
      </c>
      <c r="B64" s="39"/>
      <c r="C64" s="40"/>
      <c r="D64" s="40"/>
      <c r="E64" s="40"/>
      <c r="F64" s="40"/>
      <c r="G64" s="14"/>
      <c r="H64" s="75"/>
      <c r="I64" s="14"/>
      <c r="J64" s="65"/>
      <c r="K64" s="16">
        <f t="shared" si="15"/>
        <v>0</v>
      </c>
      <c r="L64" s="14"/>
      <c r="M64" s="14">
        <v>111.09099999999999</v>
      </c>
      <c r="N64" s="19"/>
      <c r="O64" s="14"/>
      <c r="P64" s="14"/>
      <c r="Q64" s="76">
        <f t="shared" si="7"/>
        <v>111.09099999999999</v>
      </c>
    </row>
    <row r="65" spans="1:17" s="4" customFormat="1" ht="12.75" customHeight="1" thickBot="1" x14ac:dyDescent="0.25">
      <c r="A65" s="12" t="s">
        <v>78</v>
      </c>
      <c r="B65" s="39"/>
      <c r="C65" s="40"/>
      <c r="D65" s="40"/>
      <c r="E65" s="40"/>
      <c r="F65" s="40"/>
      <c r="G65" s="14"/>
      <c r="H65" s="75"/>
      <c r="I65" s="14"/>
      <c r="J65" s="65"/>
      <c r="K65" s="16">
        <f t="shared" si="15"/>
        <v>0</v>
      </c>
      <c r="L65" s="14"/>
      <c r="M65" s="14">
        <v>90</v>
      </c>
      <c r="N65" s="19"/>
      <c r="O65" s="14"/>
      <c r="P65" s="14"/>
      <c r="Q65" s="76">
        <f t="shared" si="7"/>
        <v>90</v>
      </c>
    </row>
    <row r="66" spans="1:17" s="4" customFormat="1" ht="12.75" hidden="1" customHeight="1" thickBot="1" x14ac:dyDescent="0.25">
      <c r="A66" s="12" t="s">
        <v>79</v>
      </c>
      <c r="B66" s="39"/>
      <c r="C66" s="40"/>
      <c r="D66" s="40"/>
      <c r="E66" s="40"/>
      <c r="F66" s="40"/>
      <c r="G66" s="40"/>
      <c r="H66" s="42"/>
      <c r="I66" s="40"/>
      <c r="J66" s="65"/>
      <c r="K66" s="16">
        <f t="shared" si="15"/>
        <v>0</v>
      </c>
      <c r="L66" s="14"/>
      <c r="M66" s="14">
        <v>0</v>
      </c>
      <c r="N66" s="14"/>
      <c r="O66" s="14"/>
      <c r="P66" s="14"/>
      <c r="Q66" s="17">
        <f t="shared" si="7"/>
        <v>0</v>
      </c>
    </row>
    <row r="67" spans="1:17" s="4" customFormat="1" ht="18" customHeight="1" collapsed="1" thickBot="1" x14ac:dyDescent="0.25">
      <c r="A67" s="20" t="s">
        <v>80</v>
      </c>
      <c r="B67" s="21">
        <f t="shared" ref="B67:P67" si="16">SUM(B59:B66)</f>
        <v>0</v>
      </c>
      <c r="C67" s="22">
        <f t="shared" si="16"/>
        <v>0</v>
      </c>
      <c r="D67" s="22">
        <f t="shared" si="16"/>
        <v>0</v>
      </c>
      <c r="E67" s="22">
        <f t="shared" si="16"/>
        <v>0</v>
      </c>
      <c r="F67" s="22">
        <f t="shared" si="16"/>
        <v>0</v>
      </c>
      <c r="G67" s="22">
        <f t="shared" si="16"/>
        <v>0</v>
      </c>
      <c r="H67" s="43">
        <f t="shared" si="16"/>
        <v>0</v>
      </c>
      <c r="I67" s="22">
        <f t="shared" si="16"/>
        <v>0</v>
      </c>
      <c r="J67" s="41">
        <f t="shared" si="16"/>
        <v>0</v>
      </c>
      <c r="K67" s="24">
        <f t="shared" si="16"/>
        <v>0</v>
      </c>
      <c r="L67" s="22">
        <f t="shared" si="16"/>
        <v>0</v>
      </c>
      <c r="M67" s="22">
        <f t="shared" si="16"/>
        <v>1103.326</v>
      </c>
      <c r="N67" s="22">
        <f t="shared" si="16"/>
        <v>0</v>
      </c>
      <c r="O67" s="22">
        <f t="shared" si="16"/>
        <v>0</v>
      </c>
      <c r="P67" s="22">
        <f t="shared" si="16"/>
        <v>0</v>
      </c>
      <c r="Q67" s="25">
        <f t="shared" si="7"/>
        <v>1103.326</v>
      </c>
    </row>
    <row r="68" spans="1:17" s="4" customFormat="1" ht="12.75" customHeight="1" x14ac:dyDescent="0.2">
      <c r="A68" s="12" t="s">
        <v>81</v>
      </c>
      <c r="B68" s="39"/>
      <c r="C68" s="40"/>
      <c r="D68" s="40"/>
      <c r="E68" s="40"/>
      <c r="F68" s="40"/>
      <c r="G68" s="40"/>
      <c r="H68" s="15">
        <v>11.6</v>
      </c>
      <c r="I68" s="40"/>
      <c r="J68" s="65"/>
      <c r="K68" s="16">
        <f t="shared" ref="K68:K75" si="17">SUM(B68:J68)</f>
        <v>11.6</v>
      </c>
      <c r="L68" s="14"/>
      <c r="M68" s="14"/>
      <c r="N68" s="14"/>
      <c r="O68" s="14"/>
      <c r="P68" s="14"/>
      <c r="Q68" s="17">
        <f t="shared" si="7"/>
        <v>11.6</v>
      </c>
    </row>
    <row r="69" spans="1:17" s="4" customFormat="1" ht="12.75" customHeight="1" x14ac:dyDescent="0.2">
      <c r="A69" s="12" t="s">
        <v>82</v>
      </c>
      <c r="B69" s="39"/>
      <c r="C69" s="40"/>
      <c r="D69" s="40"/>
      <c r="E69" s="40"/>
      <c r="F69" s="40"/>
      <c r="G69" s="40"/>
      <c r="H69" s="15">
        <v>1.5</v>
      </c>
      <c r="I69" s="40"/>
      <c r="J69" s="65"/>
      <c r="K69" s="16">
        <f t="shared" si="17"/>
        <v>1.5</v>
      </c>
      <c r="L69" s="14"/>
      <c r="M69" s="14"/>
      <c r="N69" s="14"/>
      <c r="O69" s="14"/>
      <c r="P69" s="14"/>
      <c r="Q69" s="17">
        <f t="shared" si="7"/>
        <v>1.5</v>
      </c>
    </row>
    <row r="70" spans="1:17" s="4" customFormat="1" ht="12.75" customHeight="1" x14ac:dyDescent="0.2">
      <c r="A70" s="12" t="s">
        <v>83</v>
      </c>
      <c r="B70" s="39"/>
      <c r="C70" s="40"/>
      <c r="D70" s="40"/>
      <c r="E70" s="40"/>
      <c r="F70" s="40"/>
      <c r="G70" s="40"/>
      <c r="H70" s="15">
        <v>15.2</v>
      </c>
      <c r="I70" s="40"/>
      <c r="J70" s="65"/>
      <c r="K70" s="16">
        <f t="shared" si="17"/>
        <v>15.2</v>
      </c>
      <c r="L70" s="14"/>
      <c r="M70" s="14"/>
      <c r="N70" s="14"/>
      <c r="O70" s="14"/>
      <c r="P70" s="14"/>
      <c r="Q70" s="17">
        <f t="shared" si="7"/>
        <v>15.2</v>
      </c>
    </row>
    <row r="71" spans="1:17" s="4" customFormat="1" ht="12.75" customHeight="1" x14ac:dyDescent="0.2">
      <c r="A71" s="12" t="s">
        <v>84</v>
      </c>
      <c r="B71" s="39"/>
      <c r="C71" s="40"/>
      <c r="D71" s="40"/>
      <c r="E71" s="40"/>
      <c r="F71" s="40"/>
      <c r="G71" s="40"/>
      <c r="H71" s="15">
        <v>47.9</v>
      </c>
      <c r="I71" s="40"/>
      <c r="J71" s="65"/>
      <c r="K71" s="16">
        <f t="shared" si="17"/>
        <v>47.9</v>
      </c>
      <c r="L71" s="14"/>
      <c r="M71" s="14"/>
      <c r="N71" s="14"/>
      <c r="O71" s="14"/>
      <c r="P71" s="14"/>
      <c r="Q71" s="17">
        <f t="shared" si="7"/>
        <v>47.9</v>
      </c>
    </row>
    <row r="72" spans="1:17" s="4" customFormat="1" ht="12.75" customHeight="1" x14ac:dyDescent="0.2">
      <c r="A72" s="12" t="s">
        <v>85</v>
      </c>
      <c r="B72" s="39"/>
      <c r="C72" s="40"/>
      <c r="D72" s="40"/>
      <c r="E72" s="40"/>
      <c r="F72" s="40"/>
      <c r="G72" s="40"/>
      <c r="H72" s="75">
        <v>0.2</v>
      </c>
      <c r="I72" s="40"/>
      <c r="J72" s="65"/>
      <c r="K72" s="16">
        <f t="shared" si="17"/>
        <v>0.2</v>
      </c>
      <c r="L72" s="14"/>
      <c r="M72" s="14"/>
      <c r="N72" s="14"/>
      <c r="O72" s="14"/>
      <c r="P72" s="14"/>
      <c r="Q72" s="17">
        <f t="shared" si="7"/>
        <v>0.2</v>
      </c>
    </row>
    <row r="73" spans="1:17" s="4" customFormat="1" ht="12.75" customHeight="1" x14ac:dyDescent="0.2">
      <c r="A73" s="12" t="s">
        <v>86</v>
      </c>
      <c r="B73" s="39"/>
      <c r="C73" s="40"/>
      <c r="D73" s="40"/>
      <c r="E73" s="40"/>
      <c r="F73" s="40"/>
      <c r="G73" s="40"/>
      <c r="H73" s="75">
        <v>0.4</v>
      </c>
      <c r="I73" s="40"/>
      <c r="J73" s="65"/>
      <c r="K73" s="16">
        <f t="shared" si="17"/>
        <v>0.4</v>
      </c>
      <c r="L73" s="14"/>
      <c r="M73" s="14"/>
      <c r="N73" s="14"/>
      <c r="O73" s="14"/>
      <c r="P73" s="14"/>
      <c r="Q73" s="17">
        <f t="shared" si="7"/>
        <v>0.4</v>
      </c>
    </row>
    <row r="74" spans="1:17" s="4" customFormat="1" ht="12.75" customHeight="1" x14ac:dyDescent="0.2">
      <c r="A74" s="12" t="s">
        <v>87</v>
      </c>
      <c r="B74" s="39"/>
      <c r="C74" s="40"/>
      <c r="D74" s="40"/>
      <c r="E74" s="40"/>
      <c r="F74" s="40"/>
      <c r="G74" s="40"/>
      <c r="H74" s="75">
        <v>0.3</v>
      </c>
      <c r="I74" s="40"/>
      <c r="J74" s="65"/>
      <c r="K74" s="16">
        <f t="shared" si="17"/>
        <v>0.3</v>
      </c>
      <c r="L74" s="14"/>
      <c r="M74" s="14"/>
      <c r="N74" s="14"/>
      <c r="O74" s="14"/>
      <c r="P74" s="14"/>
      <c r="Q74" s="17">
        <f t="shared" si="7"/>
        <v>0.3</v>
      </c>
    </row>
    <row r="75" spans="1:17" s="4" customFormat="1" ht="12.75" customHeight="1" thickBot="1" x14ac:dyDescent="0.25">
      <c r="A75" s="12" t="s">
        <v>88</v>
      </c>
      <c r="B75" s="39"/>
      <c r="C75" s="40"/>
      <c r="D75" s="40"/>
      <c r="E75" s="40"/>
      <c r="F75" s="40"/>
      <c r="G75" s="40"/>
      <c r="H75" s="15">
        <v>12</v>
      </c>
      <c r="I75" s="40"/>
      <c r="J75" s="65"/>
      <c r="K75" s="16">
        <f t="shared" si="17"/>
        <v>12</v>
      </c>
      <c r="L75" s="14"/>
      <c r="M75" s="14"/>
      <c r="N75" s="14"/>
      <c r="O75" s="14"/>
      <c r="P75" s="14"/>
      <c r="Q75" s="17">
        <f t="shared" si="7"/>
        <v>12</v>
      </c>
    </row>
    <row r="76" spans="1:17" s="4" customFormat="1" ht="18" customHeight="1" collapsed="1" thickBot="1" x14ac:dyDescent="0.25">
      <c r="A76" s="20" t="s">
        <v>89</v>
      </c>
      <c r="B76" s="21">
        <f t="shared" ref="B76:P76" si="18">SUM(B68:B75)</f>
        <v>0</v>
      </c>
      <c r="C76" s="22">
        <f t="shared" si="18"/>
        <v>0</v>
      </c>
      <c r="D76" s="22">
        <f t="shared" si="18"/>
        <v>0</v>
      </c>
      <c r="E76" s="22">
        <f t="shared" si="18"/>
        <v>0</v>
      </c>
      <c r="F76" s="22">
        <f t="shared" si="18"/>
        <v>0</v>
      </c>
      <c r="G76" s="22">
        <f t="shared" si="18"/>
        <v>0</v>
      </c>
      <c r="H76" s="43">
        <f t="shared" si="18"/>
        <v>89.1</v>
      </c>
      <c r="I76" s="22">
        <f t="shared" si="18"/>
        <v>0</v>
      </c>
      <c r="J76" s="41">
        <f t="shared" si="18"/>
        <v>0</v>
      </c>
      <c r="K76" s="24">
        <f t="shared" si="18"/>
        <v>89.1</v>
      </c>
      <c r="L76" s="22">
        <f t="shared" si="18"/>
        <v>0</v>
      </c>
      <c r="M76" s="22">
        <f t="shared" si="18"/>
        <v>0</v>
      </c>
      <c r="N76" s="22">
        <f t="shared" si="18"/>
        <v>0</v>
      </c>
      <c r="O76" s="22">
        <f t="shared" si="18"/>
        <v>0</v>
      </c>
      <c r="P76" s="22">
        <f t="shared" si="18"/>
        <v>0</v>
      </c>
      <c r="Q76" s="25">
        <f>SUM(K76:P76)</f>
        <v>89.1</v>
      </c>
    </row>
    <row r="77" spans="1:17" s="4" customFormat="1" ht="12.75" customHeight="1" x14ac:dyDescent="0.2">
      <c r="A77" s="26" t="s">
        <v>90</v>
      </c>
      <c r="B77" s="13"/>
      <c r="C77" s="14"/>
      <c r="D77" s="14"/>
      <c r="E77" s="14"/>
      <c r="F77" s="14"/>
      <c r="G77" s="14"/>
      <c r="H77" s="15"/>
      <c r="I77" s="14">
        <v>5</v>
      </c>
      <c r="J77" s="65"/>
      <c r="K77" s="16">
        <f>SUM(B77:J77)</f>
        <v>5</v>
      </c>
      <c r="L77" s="14"/>
      <c r="M77" s="14"/>
      <c r="N77" s="14"/>
      <c r="O77" s="14"/>
      <c r="P77" s="14"/>
      <c r="Q77" s="31">
        <f t="shared" ref="Q77:Q82" si="19">SUM(K77:P77)</f>
        <v>5</v>
      </c>
    </row>
    <row r="78" spans="1:17" s="4" customFormat="1" ht="15" x14ac:dyDescent="0.2">
      <c r="A78" s="26" t="s">
        <v>91</v>
      </c>
      <c r="B78" s="13"/>
      <c r="C78" s="14"/>
      <c r="D78" s="14"/>
      <c r="E78" s="14"/>
      <c r="F78" s="14"/>
      <c r="G78" s="14"/>
      <c r="H78" s="15"/>
      <c r="I78" s="14">
        <v>8</v>
      </c>
      <c r="J78" s="65"/>
      <c r="K78" s="16">
        <f>SUM(B78:J78)</f>
        <v>8</v>
      </c>
      <c r="L78" s="14"/>
      <c r="M78" s="14"/>
      <c r="N78" s="14"/>
      <c r="O78" s="14"/>
      <c r="P78" s="14"/>
      <c r="Q78" s="31">
        <f t="shared" si="19"/>
        <v>8</v>
      </c>
    </row>
    <row r="79" spans="1:17" s="4" customFormat="1" ht="12.75" customHeight="1" x14ac:dyDescent="0.2">
      <c r="A79" s="26" t="s">
        <v>92</v>
      </c>
      <c r="B79" s="13"/>
      <c r="C79" s="14"/>
      <c r="D79" s="14"/>
      <c r="E79" s="14"/>
      <c r="F79" s="14"/>
      <c r="G79" s="14"/>
      <c r="H79" s="15"/>
      <c r="I79" s="14">
        <v>7</v>
      </c>
      <c r="J79" s="65"/>
      <c r="K79" s="16">
        <f>SUM(B79:J79)</f>
        <v>7</v>
      </c>
      <c r="L79" s="14"/>
      <c r="M79" s="14"/>
      <c r="N79" s="14"/>
      <c r="O79" s="14"/>
      <c r="P79" s="14"/>
      <c r="Q79" s="31">
        <f t="shared" si="19"/>
        <v>7</v>
      </c>
    </row>
    <row r="80" spans="1:17" s="4" customFormat="1" ht="12.75" customHeight="1" x14ac:dyDescent="0.2">
      <c r="A80" s="26" t="s">
        <v>93</v>
      </c>
      <c r="B80" s="13"/>
      <c r="C80" s="14"/>
      <c r="D80" s="14"/>
      <c r="E80" s="14"/>
      <c r="F80" s="14"/>
      <c r="G80" s="14"/>
      <c r="H80" s="15"/>
      <c r="I80" s="14"/>
      <c r="J80" s="65"/>
      <c r="K80" s="16">
        <f>SUM(B80:J80)</f>
        <v>0</v>
      </c>
      <c r="L80" s="14"/>
      <c r="M80" s="14">
        <v>15</v>
      </c>
      <c r="N80" s="14"/>
      <c r="O80" s="14"/>
      <c r="P80" s="14"/>
      <c r="Q80" s="31">
        <f t="shared" si="19"/>
        <v>15</v>
      </c>
    </row>
    <row r="81" spans="1:17" s="4" customFormat="1" ht="12.75" customHeight="1" thickBot="1" x14ac:dyDescent="0.25">
      <c r="A81" s="26" t="s">
        <v>94</v>
      </c>
      <c r="B81" s="13"/>
      <c r="C81" s="14"/>
      <c r="D81" s="14"/>
      <c r="E81" s="14"/>
      <c r="F81" s="14"/>
      <c r="G81" s="14"/>
      <c r="H81" s="15"/>
      <c r="I81" s="14">
        <v>30.8</v>
      </c>
      <c r="J81" s="65"/>
      <c r="K81" s="16">
        <f>SUM(B81:J81)</f>
        <v>30.8</v>
      </c>
      <c r="L81" s="14"/>
      <c r="M81" s="14"/>
      <c r="N81" s="14"/>
      <c r="O81" s="14"/>
      <c r="P81" s="14"/>
      <c r="Q81" s="31">
        <f t="shared" si="19"/>
        <v>30.8</v>
      </c>
    </row>
    <row r="82" spans="1:17" s="4" customFormat="1" ht="18" customHeight="1" thickBot="1" x14ac:dyDescent="0.25">
      <c r="A82" s="20" t="s">
        <v>95</v>
      </c>
      <c r="B82" s="21">
        <f t="shared" ref="B82:P82" si="20">SUM(B77:B81)</f>
        <v>0</v>
      </c>
      <c r="C82" s="22">
        <f t="shared" si="20"/>
        <v>0</v>
      </c>
      <c r="D82" s="22">
        <f t="shared" si="20"/>
        <v>0</v>
      </c>
      <c r="E82" s="22">
        <f t="shared" si="20"/>
        <v>0</v>
      </c>
      <c r="F82" s="22">
        <f t="shared" si="20"/>
        <v>0</v>
      </c>
      <c r="G82" s="22">
        <f t="shared" si="20"/>
        <v>0</v>
      </c>
      <c r="H82" s="23">
        <f t="shared" si="20"/>
        <v>0</v>
      </c>
      <c r="I82" s="22">
        <f t="shared" si="20"/>
        <v>50.8</v>
      </c>
      <c r="J82" s="22">
        <f t="shared" si="20"/>
        <v>0</v>
      </c>
      <c r="K82" s="24">
        <f t="shared" si="20"/>
        <v>50.8</v>
      </c>
      <c r="L82" s="22">
        <f t="shared" si="20"/>
        <v>0</v>
      </c>
      <c r="M82" s="22">
        <f t="shared" si="20"/>
        <v>15</v>
      </c>
      <c r="N82" s="22">
        <f t="shared" si="20"/>
        <v>0</v>
      </c>
      <c r="O82" s="22">
        <f t="shared" si="20"/>
        <v>0</v>
      </c>
      <c r="P82" s="22">
        <f t="shared" si="20"/>
        <v>0</v>
      </c>
      <c r="Q82" s="25">
        <f t="shared" si="19"/>
        <v>65.8</v>
      </c>
    </row>
    <row r="83" spans="1:17" s="4" customFormat="1" ht="18" customHeight="1" thickBot="1" x14ac:dyDescent="0.25">
      <c r="A83" s="44" t="s">
        <v>96</v>
      </c>
      <c r="B83" s="54">
        <f t="shared" ref="B83:Q83" si="21">B26+B39+B46+B48+B58+B67+B76+B82</f>
        <v>170</v>
      </c>
      <c r="C83" s="54">
        <f t="shared" si="21"/>
        <v>1259</v>
      </c>
      <c r="D83" s="54">
        <f t="shared" si="21"/>
        <v>0</v>
      </c>
      <c r="E83" s="54">
        <f t="shared" si="21"/>
        <v>0</v>
      </c>
      <c r="F83" s="54">
        <f t="shared" si="21"/>
        <v>95.6</v>
      </c>
      <c r="G83" s="54">
        <f t="shared" si="21"/>
        <v>0</v>
      </c>
      <c r="H83" s="54">
        <f t="shared" si="21"/>
        <v>89.1</v>
      </c>
      <c r="I83" s="45">
        <f t="shared" si="21"/>
        <v>70.8</v>
      </c>
      <c r="J83" s="54">
        <f t="shared" si="21"/>
        <v>1403</v>
      </c>
      <c r="K83" s="54">
        <f t="shared" si="21"/>
        <v>3087.5</v>
      </c>
      <c r="L83" s="54">
        <f t="shared" si="21"/>
        <v>0</v>
      </c>
      <c r="M83" s="54">
        <f t="shared" si="21"/>
        <v>1118.326</v>
      </c>
      <c r="N83" s="54">
        <f t="shared" si="21"/>
        <v>0</v>
      </c>
      <c r="O83" s="54">
        <f t="shared" si="21"/>
        <v>447.7</v>
      </c>
      <c r="P83" s="54">
        <f t="shared" si="21"/>
        <v>178.50200000000001</v>
      </c>
      <c r="Q83" s="77">
        <f t="shared" si="21"/>
        <v>4832.0280000000002</v>
      </c>
    </row>
    <row r="84" spans="1:17" s="4" customFormat="1" ht="12.75" customHeight="1" x14ac:dyDescent="0.2">
      <c r="A84" s="26" t="s">
        <v>97</v>
      </c>
      <c r="B84" s="27"/>
      <c r="C84" s="28"/>
      <c r="D84" s="28"/>
      <c r="E84" s="28"/>
      <c r="F84" s="28"/>
      <c r="G84" s="28"/>
      <c r="H84" s="29"/>
      <c r="I84" s="28">
        <v>72</v>
      </c>
      <c r="J84" s="66"/>
      <c r="K84" s="30">
        <f t="shared" ref="K84:K94" si="22">SUM(B84:J84)</f>
        <v>72</v>
      </c>
      <c r="L84" s="28"/>
      <c r="M84" s="28"/>
      <c r="N84" s="28"/>
      <c r="O84" s="28"/>
      <c r="P84" s="28"/>
      <c r="Q84" s="31">
        <f t="shared" ref="Q84:Q94" si="23">SUM(K84:P84)</f>
        <v>72</v>
      </c>
    </row>
    <row r="85" spans="1:17" s="4" customFormat="1" ht="12.75" customHeight="1" x14ac:dyDescent="0.2">
      <c r="A85" s="26" t="s">
        <v>98</v>
      </c>
      <c r="B85" s="27"/>
      <c r="C85" s="28"/>
      <c r="D85" s="28"/>
      <c r="E85" s="28"/>
      <c r="F85" s="28"/>
      <c r="G85" s="28"/>
      <c r="H85" s="29"/>
      <c r="I85" s="28">
        <v>20</v>
      </c>
      <c r="J85" s="66"/>
      <c r="K85" s="30">
        <f t="shared" si="22"/>
        <v>20</v>
      </c>
      <c r="L85" s="28"/>
      <c r="M85" s="28"/>
      <c r="N85" s="28"/>
      <c r="O85" s="28"/>
      <c r="P85" s="28"/>
      <c r="Q85" s="31">
        <f t="shared" si="23"/>
        <v>20</v>
      </c>
    </row>
    <row r="86" spans="1:17" s="4" customFormat="1" ht="12.75" customHeight="1" x14ac:dyDescent="0.2">
      <c r="A86" s="26" t="s">
        <v>99</v>
      </c>
      <c r="B86" s="27"/>
      <c r="C86" s="28"/>
      <c r="D86" s="28"/>
      <c r="E86" s="28"/>
      <c r="F86" s="28"/>
      <c r="G86" s="28"/>
      <c r="H86" s="29"/>
      <c r="I86" s="28">
        <v>25</v>
      </c>
      <c r="J86" s="66"/>
      <c r="K86" s="30">
        <f t="shared" si="22"/>
        <v>25</v>
      </c>
      <c r="L86" s="28"/>
      <c r="M86" s="28"/>
      <c r="N86" s="28"/>
      <c r="O86" s="28"/>
      <c r="P86" s="28"/>
      <c r="Q86" s="31">
        <f t="shared" si="23"/>
        <v>25</v>
      </c>
    </row>
    <row r="87" spans="1:17" s="4" customFormat="1" ht="12.75" customHeight="1" x14ac:dyDescent="0.2">
      <c r="A87" s="26" t="s">
        <v>100</v>
      </c>
      <c r="B87" s="27"/>
      <c r="C87" s="28"/>
      <c r="D87" s="28"/>
      <c r="E87" s="28"/>
      <c r="F87" s="28"/>
      <c r="G87" s="28"/>
      <c r="H87" s="29"/>
      <c r="I87" s="28">
        <v>12</v>
      </c>
      <c r="J87" s="66"/>
      <c r="K87" s="30">
        <f t="shared" si="22"/>
        <v>12</v>
      </c>
      <c r="L87" s="28"/>
      <c r="M87" s="28"/>
      <c r="N87" s="28"/>
      <c r="O87" s="28"/>
      <c r="P87" s="28"/>
      <c r="Q87" s="31">
        <f t="shared" si="23"/>
        <v>12</v>
      </c>
    </row>
    <row r="88" spans="1:17" s="4" customFormat="1" ht="12.75" customHeight="1" x14ac:dyDescent="0.2">
      <c r="A88" s="26" t="s">
        <v>101</v>
      </c>
      <c r="B88" s="13"/>
      <c r="C88" s="14"/>
      <c r="D88" s="14"/>
      <c r="E88" s="14"/>
      <c r="F88" s="14"/>
      <c r="G88" s="14"/>
      <c r="H88" s="15"/>
      <c r="I88" s="14">
        <v>1.2</v>
      </c>
      <c r="J88" s="65"/>
      <c r="K88" s="16">
        <f t="shared" si="22"/>
        <v>1.2</v>
      </c>
      <c r="L88" s="14"/>
      <c r="M88" s="14"/>
      <c r="N88" s="14"/>
      <c r="O88" s="14"/>
      <c r="P88" s="14"/>
      <c r="Q88" s="31">
        <f t="shared" si="23"/>
        <v>1.2</v>
      </c>
    </row>
    <row r="89" spans="1:17" s="4" customFormat="1" ht="12.75" customHeight="1" x14ac:dyDescent="0.2">
      <c r="A89" s="26" t="s">
        <v>102</v>
      </c>
      <c r="B89" s="27"/>
      <c r="C89" s="28"/>
      <c r="D89" s="28"/>
      <c r="E89" s="28"/>
      <c r="F89" s="28"/>
      <c r="G89" s="28"/>
      <c r="H89" s="29"/>
      <c r="I89" s="28">
        <v>15</v>
      </c>
      <c r="J89" s="66"/>
      <c r="K89" s="30">
        <f t="shared" si="22"/>
        <v>15</v>
      </c>
      <c r="L89" s="28"/>
      <c r="M89" s="28"/>
      <c r="N89" s="28"/>
      <c r="O89" s="28"/>
      <c r="P89" s="28"/>
      <c r="Q89" s="31">
        <f t="shared" si="23"/>
        <v>15</v>
      </c>
    </row>
    <row r="90" spans="1:17" s="4" customFormat="1" ht="12.75" customHeight="1" x14ac:dyDescent="0.2">
      <c r="A90" s="26" t="s">
        <v>103</v>
      </c>
      <c r="B90" s="27"/>
      <c r="C90" s="28"/>
      <c r="D90" s="28"/>
      <c r="E90" s="28"/>
      <c r="F90" s="28"/>
      <c r="G90" s="28"/>
      <c r="H90" s="29"/>
      <c r="I90" s="28">
        <v>15</v>
      </c>
      <c r="J90" s="66"/>
      <c r="K90" s="30">
        <f t="shared" si="22"/>
        <v>15</v>
      </c>
      <c r="L90" s="28"/>
      <c r="M90" s="28"/>
      <c r="N90" s="28"/>
      <c r="O90" s="28"/>
      <c r="P90" s="28"/>
      <c r="Q90" s="31">
        <f t="shared" si="23"/>
        <v>15</v>
      </c>
    </row>
    <row r="91" spans="1:17" s="4" customFormat="1" ht="12.75" customHeight="1" x14ac:dyDescent="0.2">
      <c r="A91" s="12" t="s">
        <v>104</v>
      </c>
      <c r="B91" s="13"/>
      <c r="C91" s="14"/>
      <c r="D91" s="14"/>
      <c r="E91" s="14"/>
      <c r="F91" s="14"/>
      <c r="G91" s="14"/>
      <c r="H91" s="15"/>
      <c r="I91" s="14">
        <v>91.82</v>
      </c>
      <c r="J91" s="65"/>
      <c r="K91" s="16">
        <f t="shared" si="22"/>
        <v>91.82</v>
      </c>
      <c r="L91" s="14"/>
      <c r="M91" s="14"/>
      <c r="N91" s="14"/>
      <c r="O91" s="14"/>
      <c r="P91" s="14"/>
      <c r="Q91" s="17">
        <f t="shared" si="23"/>
        <v>91.82</v>
      </c>
    </row>
    <row r="92" spans="1:17" s="4" customFormat="1" ht="12.75" customHeight="1" x14ac:dyDescent="0.2">
      <c r="A92" s="12" t="s">
        <v>105</v>
      </c>
      <c r="B92" s="13"/>
      <c r="C92" s="14"/>
      <c r="D92" s="14"/>
      <c r="E92" s="14"/>
      <c r="F92" s="14"/>
      <c r="G92" s="14"/>
      <c r="H92" s="15"/>
      <c r="I92" s="14">
        <f>3+2.7</f>
        <v>5.7</v>
      </c>
      <c r="J92" s="65"/>
      <c r="K92" s="16"/>
      <c r="L92" s="14"/>
      <c r="M92" s="14"/>
      <c r="N92" s="14"/>
      <c r="O92" s="14"/>
      <c r="P92" s="14"/>
      <c r="Q92" s="17"/>
    </row>
    <row r="93" spans="1:17" s="4" customFormat="1" ht="12.75" customHeight="1" x14ac:dyDescent="0.2">
      <c r="A93" s="12" t="s">
        <v>106</v>
      </c>
      <c r="B93" s="13"/>
      <c r="C93" s="14"/>
      <c r="D93" s="14"/>
      <c r="E93" s="14"/>
      <c r="F93" s="14"/>
      <c r="G93" s="14"/>
      <c r="H93" s="15"/>
      <c r="I93" s="14">
        <f>2+5+1.8</f>
        <v>8.8000000000000007</v>
      </c>
      <c r="J93" s="65"/>
      <c r="K93" s="16"/>
      <c r="L93" s="14"/>
      <c r="M93" s="14"/>
      <c r="N93" s="14"/>
      <c r="O93" s="14"/>
      <c r="P93" s="14"/>
      <c r="Q93" s="17"/>
    </row>
    <row r="94" spans="1:17" s="4" customFormat="1" ht="12.75" customHeight="1" thickBot="1" x14ac:dyDescent="0.25">
      <c r="A94" s="72" t="s">
        <v>107</v>
      </c>
      <c r="B94" s="62"/>
      <c r="C94" s="63"/>
      <c r="D94" s="63"/>
      <c r="E94" s="63"/>
      <c r="F94" s="63"/>
      <c r="G94" s="63"/>
      <c r="H94" s="64"/>
      <c r="I94" s="63">
        <v>11.9</v>
      </c>
      <c r="J94" s="67"/>
      <c r="K94" s="73">
        <f t="shared" si="22"/>
        <v>11.9</v>
      </c>
      <c r="L94" s="63"/>
      <c r="M94" s="63"/>
      <c r="N94" s="63"/>
      <c r="O94" s="63"/>
      <c r="P94" s="63"/>
      <c r="Q94" s="74">
        <f t="shared" si="23"/>
        <v>11.9</v>
      </c>
    </row>
    <row r="95" spans="1:17" s="4" customFormat="1" ht="18" customHeight="1" thickBot="1" x14ac:dyDescent="0.25">
      <c r="A95" s="20" t="s">
        <v>108</v>
      </c>
      <c r="B95" s="21">
        <f t="shared" ref="B95:H95" si="24">SUM(B84:B89)</f>
        <v>0</v>
      </c>
      <c r="C95" s="22">
        <f t="shared" si="24"/>
        <v>0</v>
      </c>
      <c r="D95" s="22">
        <f t="shared" si="24"/>
        <v>0</v>
      </c>
      <c r="E95" s="22">
        <f t="shared" si="24"/>
        <v>0</v>
      </c>
      <c r="F95" s="22">
        <f t="shared" si="24"/>
        <v>0</v>
      </c>
      <c r="G95" s="22">
        <f t="shared" si="24"/>
        <v>0</v>
      </c>
      <c r="H95" s="23">
        <f t="shared" si="24"/>
        <v>0</v>
      </c>
      <c r="I95" s="22">
        <f>SUM(I84:I94)</f>
        <v>278.41999999999996</v>
      </c>
      <c r="J95" s="22">
        <f t="shared" ref="J95:P95" si="25">SUM(J84:J89)</f>
        <v>0</v>
      </c>
      <c r="K95" s="24">
        <f t="shared" si="25"/>
        <v>145.19999999999999</v>
      </c>
      <c r="L95" s="22">
        <f t="shared" si="25"/>
        <v>0</v>
      </c>
      <c r="M95" s="22">
        <f t="shared" si="25"/>
        <v>0</v>
      </c>
      <c r="N95" s="22">
        <f t="shared" si="25"/>
        <v>0</v>
      </c>
      <c r="O95" s="22">
        <f t="shared" si="25"/>
        <v>0</v>
      </c>
      <c r="P95" s="22">
        <f t="shared" si="25"/>
        <v>0</v>
      </c>
      <c r="Q95" s="25">
        <f>SUM(K95:P95)</f>
        <v>145.19999999999999</v>
      </c>
    </row>
    <row r="96" spans="1:17" s="4" customFormat="1" ht="6.75" customHeight="1" thickBot="1" x14ac:dyDescent="0.25"/>
    <row r="97" spans="1:17" s="4" customFormat="1" ht="18" customHeight="1" thickBot="1" x14ac:dyDescent="0.25">
      <c r="A97" s="44" t="s">
        <v>109</v>
      </c>
      <c r="B97" s="45">
        <f t="shared" ref="B97:P97" si="26">B26+B39+B46+B48+B58+B67+B82+B95+B76</f>
        <v>170</v>
      </c>
      <c r="C97" s="46">
        <f t="shared" si="26"/>
        <v>1259</v>
      </c>
      <c r="D97" s="46">
        <f t="shared" si="26"/>
        <v>0</v>
      </c>
      <c r="E97" s="46">
        <f t="shared" si="26"/>
        <v>0</v>
      </c>
      <c r="F97" s="46">
        <f t="shared" si="26"/>
        <v>95.6</v>
      </c>
      <c r="G97" s="46">
        <f t="shared" si="26"/>
        <v>0</v>
      </c>
      <c r="H97" s="47">
        <f t="shared" si="26"/>
        <v>89.1</v>
      </c>
      <c r="I97" s="46">
        <f t="shared" si="26"/>
        <v>349.21999999999997</v>
      </c>
      <c r="J97" s="69">
        <f t="shared" si="26"/>
        <v>1403</v>
      </c>
      <c r="K97" s="48">
        <f t="shared" si="26"/>
        <v>3232.7</v>
      </c>
      <c r="L97" s="46">
        <f t="shared" si="26"/>
        <v>0</v>
      </c>
      <c r="M97" s="46">
        <f t="shared" si="26"/>
        <v>1118.326</v>
      </c>
      <c r="N97" s="46">
        <f t="shared" si="26"/>
        <v>0</v>
      </c>
      <c r="O97" s="46">
        <f t="shared" si="26"/>
        <v>447.7</v>
      </c>
      <c r="P97" s="47">
        <f t="shared" si="26"/>
        <v>178.50200000000001</v>
      </c>
      <c r="Q97" s="49">
        <f>SUM(K97:P97)</f>
        <v>4977.2280000000001</v>
      </c>
    </row>
    <row r="98" spans="1:17" s="4" customFormat="1" ht="18" customHeight="1" thickBot="1" x14ac:dyDescent="0.25">
      <c r="A98" s="55" t="s">
        <v>110</v>
      </c>
      <c r="B98" s="56">
        <f>B97-B99</f>
        <v>119</v>
      </c>
      <c r="C98" s="57">
        <f>C97</f>
        <v>1259</v>
      </c>
      <c r="D98" s="57">
        <f>D97</f>
        <v>0</v>
      </c>
      <c r="E98" s="57">
        <v>0</v>
      </c>
      <c r="F98" s="57">
        <f>F97</f>
        <v>95.6</v>
      </c>
      <c r="G98" s="57">
        <v>0</v>
      </c>
      <c r="H98" s="71">
        <f>H97-H99</f>
        <v>29.399999999999991</v>
      </c>
      <c r="I98" s="80">
        <f>I26+I39+I58+I84+I85+I91+I92</f>
        <v>209.51999999999998</v>
      </c>
      <c r="J98" s="70">
        <f>J97-J99</f>
        <v>841.8</v>
      </c>
      <c r="K98" s="59">
        <f>SUM(B98:J98)</f>
        <v>2554.3199999999997</v>
      </c>
      <c r="L98" s="57">
        <v>0</v>
      </c>
      <c r="M98" s="58">
        <v>0</v>
      </c>
      <c r="N98" s="58">
        <v>0</v>
      </c>
      <c r="O98" s="57">
        <f>O97</f>
        <v>447.7</v>
      </c>
      <c r="P98" s="58">
        <f>P97*0.6</f>
        <v>107.10120000000001</v>
      </c>
      <c r="Q98" s="60">
        <f>SUM(K98:P98)</f>
        <v>3109.1211999999996</v>
      </c>
    </row>
    <row r="99" spans="1:17" s="4" customFormat="1" ht="18" customHeight="1" thickBot="1" x14ac:dyDescent="0.25">
      <c r="A99" s="78" t="s">
        <v>111</v>
      </c>
      <c r="B99" s="56">
        <f>B5*0.2+B6*0.4</f>
        <v>51</v>
      </c>
      <c r="C99" s="57">
        <v>0</v>
      </c>
      <c r="D99" s="57">
        <v>0</v>
      </c>
      <c r="E99" s="57">
        <f>E97</f>
        <v>0</v>
      </c>
      <c r="F99" s="57"/>
      <c r="G99" s="57">
        <f>G97</f>
        <v>0</v>
      </c>
      <c r="H99" s="71">
        <f>H68+H71+H72</f>
        <v>59.7</v>
      </c>
      <c r="I99" s="80">
        <f>I97-I98</f>
        <v>139.69999999999999</v>
      </c>
      <c r="J99" s="70">
        <f>J97*0.4</f>
        <v>561.20000000000005</v>
      </c>
      <c r="K99" s="59">
        <f>K97-K98</f>
        <v>678.38000000000011</v>
      </c>
      <c r="L99" s="57">
        <v>0</v>
      </c>
      <c r="M99" s="58">
        <f>M97</f>
        <v>1118.326</v>
      </c>
      <c r="N99" s="58">
        <f>N97-N98</f>
        <v>0</v>
      </c>
      <c r="O99" s="57">
        <v>0</v>
      </c>
      <c r="P99" s="58">
        <f>P97*0.4</f>
        <v>71.400800000000004</v>
      </c>
      <c r="Q99" s="60">
        <f>SUM(K99:P99)</f>
        <v>1868.1068</v>
      </c>
    </row>
    <row r="100" spans="1:17" x14ac:dyDescent="0.2">
      <c r="A100" s="50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2"/>
    </row>
    <row r="101" spans="1:17" x14ac:dyDescent="0.2">
      <c r="A101" s="50"/>
      <c r="I101" s="61"/>
      <c r="J101" s="61"/>
    </row>
    <row r="102" spans="1:17" x14ac:dyDescent="0.2">
      <c r="A102" s="50"/>
    </row>
    <row r="103" spans="1:17" x14ac:dyDescent="0.2">
      <c r="A103" s="50"/>
    </row>
    <row r="104" spans="1:17" x14ac:dyDescent="0.2">
      <c r="A104" s="50"/>
    </row>
    <row r="105" spans="1:17" x14ac:dyDescent="0.2">
      <c r="A105" s="50"/>
    </row>
    <row r="106" spans="1:17" x14ac:dyDescent="0.2">
      <c r="A106" s="50"/>
    </row>
    <row r="107" spans="1:17" x14ac:dyDescent="0.2">
      <c r="A107" s="50"/>
    </row>
    <row r="108" spans="1:17" x14ac:dyDescent="0.2">
      <c r="A108" s="50"/>
    </row>
    <row r="109" spans="1:17" x14ac:dyDescent="0.2">
      <c r="A109" s="50"/>
    </row>
    <row r="110" spans="1:17" x14ac:dyDescent="0.2">
      <c r="A110" s="50"/>
    </row>
    <row r="111" spans="1:17" x14ac:dyDescent="0.2">
      <c r="A111" s="50"/>
    </row>
  </sheetData>
  <mergeCells count="1">
    <mergeCell ref="B3:Q3"/>
  </mergeCells>
  <conditionalFormatting sqref="B100:Q100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8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A410D0FC920C44B99DA39D6C0FD077" ma:contentTypeVersion="12" ma:contentTypeDescription="Create a new document." ma:contentTypeScope="" ma:versionID="d4671027c81d3c66a7aa906ccd18a853">
  <xsd:schema xmlns:xsd="http://www.w3.org/2001/XMLSchema" xmlns:xs="http://www.w3.org/2001/XMLSchema" xmlns:p="http://schemas.microsoft.com/office/2006/metadata/properties" xmlns:ns2="f0475822-ca61-4043-818b-0d7ffdf298ff" xmlns:ns3="45500afe-984f-4aa6-86e1-2bf782d932d5" targetNamespace="http://schemas.microsoft.com/office/2006/metadata/properties" ma:root="true" ma:fieldsID="e81770301a0222c1334458c07a516b21" ns2:_="" ns3:_="">
    <xsd:import namespace="f0475822-ca61-4043-818b-0d7ffdf298ff"/>
    <xsd:import namespace="45500afe-984f-4aa6-86e1-2bf782d932d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475822-ca61-4043-818b-0d7ffdf298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500afe-984f-4aa6-86e1-2bf782d932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7d55938-41ab-4010-9402-597ab796c0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5500afe-984f-4aa6-86e1-2bf782d932d5">
      <Terms xmlns="http://schemas.microsoft.com/office/infopath/2007/PartnerControls"/>
    </lcf76f155ced4ddcb4097134ff3c332f>
    <SharedWithUsers xmlns="f0475822-ca61-4043-818b-0d7ffdf298ff">
      <UserInfo>
        <DisplayName>Marianne Alfsen</DisplayName>
        <AccountId>9</AccountId>
        <AccountType/>
      </UserInfo>
      <UserInfo>
        <DisplayName>Sari Wallberg</DisplayName>
        <AccountId>53</AccountId>
        <AccountType/>
      </UserInfo>
      <UserInfo>
        <DisplayName>Øystein Olav Miland</DisplayName>
        <AccountId>52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5B23F44-4E28-4A8D-8570-EE5F5ECE34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EBC528-1979-43AC-86A8-10DC06EBCC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475822-ca61-4043-818b-0d7ffdf298ff"/>
    <ds:schemaRef ds:uri="45500afe-984f-4aa6-86e1-2bf782d932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20887D-D731-472B-B866-95828B11887D}">
  <ds:schemaRefs>
    <ds:schemaRef ds:uri="http://schemas.microsoft.com/office/2006/metadata/properties"/>
    <ds:schemaRef ds:uri="http://schemas.microsoft.com/office/infopath/2007/PartnerControls"/>
    <ds:schemaRef ds:uri="45500afe-984f-4aa6-86e1-2bf782d932d5"/>
    <ds:schemaRef ds:uri="f0475822-ca61-4043-818b-0d7ffdf298f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2022</vt:lpstr>
      <vt:lpstr>'2022'!Utskriftsområde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Hamre Line</dc:creator>
  <cp:keywords/>
  <dc:description/>
  <cp:lastModifiedBy>Microsoft Office User</cp:lastModifiedBy>
  <cp:revision/>
  <dcterms:created xsi:type="dcterms:W3CDTF">2018-01-22T13:17:13Z</dcterms:created>
  <dcterms:modified xsi:type="dcterms:W3CDTF">2023-04-19T07:15:14Z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0x01010057A410D0FC920C44B99DA39D6C0FD077</vt:lpwstr>
  </property>
  <property fmtid="{D5CDD505-2E9C-101B-9397-08002B2CF9AE}" pid="3" name="MediaServiceImageTags">
    <vt:lpwstr/>
  </property>
</Properties>
</file>